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de2900\FORTROLIGT\Presentations\IR_Studentermedarbejder\Factbook\"/>
    </mc:Choice>
  </mc:AlternateContent>
  <bookViews>
    <workbookView xWindow="0" yWindow="0" windowWidth="28800" windowHeight="13020" tabRatio="850"/>
  </bookViews>
  <sheets>
    <sheet name="Table of Contents" sheetId="2" r:id="rId1"/>
    <sheet name="Disclaimer" sheetId="7" r:id="rId2"/>
    <sheet name="Group" sheetId="3" r:id="rId3"/>
    <sheet name="Bank Activities" sheetId="8" r:id="rId4"/>
    <sheet name="Mortgage Activities" sheetId="9" r:id="rId5"/>
    <sheet name="Leasing Activities" sheetId="13" r:id="rId6"/>
    <sheet name="Fee and Commission Income" sheetId="4" r:id="rId7"/>
    <sheet name="Investment portfolio earnings" sheetId="12" r:id="rId8"/>
    <sheet name="NPL" sheetId="5" r:id="rId9"/>
    <sheet name="Capital Ratio &amp; CET 1" sheetId="6" r:id="rId10"/>
  </sheets>
  <definedNames>
    <definedName name="_xlnm.Print_Area" localSheetId="1">Disclaimer!$A$1:$Q$24</definedName>
    <definedName name="_xlnm.Print_Area" localSheetId="6">'Fee and Commission Income'!$A$1:$P$26</definedName>
    <definedName name="_xlnm.Print_Area" localSheetId="2">Group!$A$1:$W$60</definedName>
    <definedName name="_xlnm.Print_Area" localSheetId="7">'Investment portfolio earnings'!$A$1:$O$23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4" l="1"/>
  <c r="B9" i="4"/>
  <c r="B8" i="4"/>
  <c r="B7" i="4"/>
  <c r="B6" i="4"/>
  <c r="B5" i="4"/>
  <c r="B4" i="4"/>
  <c r="D9" i="12" l="1"/>
  <c r="D8" i="12"/>
  <c r="D10" i="12" s="1"/>
  <c r="D7" i="12"/>
  <c r="D6" i="12"/>
  <c r="D5" i="12"/>
  <c r="D4" i="12"/>
  <c r="O11" i="13" l="1"/>
  <c r="O13" i="13" s="1"/>
  <c r="N11" i="13"/>
  <c r="N13" i="13" s="1"/>
  <c r="M11" i="13"/>
  <c r="M13" i="13" s="1"/>
  <c r="A21" i="2" l="1"/>
  <c r="H11" i="4" l="1"/>
  <c r="I11" i="4" l="1"/>
  <c r="J11" i="4"/>
  <c r="K11" i="4"/>
  <c r="L11" i="4"/>
  <c r="M11" i="4"/>
  <c r="N11" i="4"/>
  <c r="O11" i="4"/>
  <c r="N11" i="9" l="1"/>
  <c r="N13" i="9" s="1"/>
  <c r="O11" i="9"/>
  <c r="O13" i="9" s="1"/>
  <c r="M11" i="9"/>
  <c r="M13" i="9" s="1"/>
  <c r="N10" i="8"/>
  <c r="N12" i="8" s="1"/>
  <c r="O10" i="8"/>
  <c r="O12" i="8" s="1"/>
  <c r="M10" i="8"/>
  <c r="M12" i="8" s="1"/>
  <c r="A27" i="8" l="1"/>
  <c r="A26" i="8"/>
  <c r="A25" i="8"/>
  <c r="A23" i="8"/>
  <c r="A22" i="8"/>
  <c r="A21" i="8"/>
  <c r="A20" i="8"/>
  <c r="A19" i="8"/>
  <c r="A14" i="8"/>
  <c r="A13" i="8"/>
  <c r="A12" i="8"/>
  <c r="A11" i="8"/>
  <c r="A10" i="8"/>
  <c r="A9" i="8"/>
  <c r="A8" i="8"/>
  <c r="A7" i="8"/>
  <c r="A6" i="8"/>
  <c r="A5" i="8"/>
  <c r="A4" i="8"/>
</calcChain>
</file>

<file path=xl/sharedStrings.xml><?xml version="1.0" encoding="utf-8"?>
<sst xmlns="http://schemas.openxmlformats.org/spreadsheetml/2006/main" count="395" uniqueCount="127">
  <si>
    <t>Net interest income</t>
  </si>
  <si>
    <t>Net fee and commission income</t>
  </si>
  <si>
    <t>Value adjustments</t>
  </si>
  <si>
    <t>Other income</t>
  </si>
  <si>
    <t>Income from operating lease (net)</t>
  </si>
  <si>
    <t>Core income</t>
  </si>
  <si>
    <t>Core expenses</t>
  </si>
  <si>
    <t>Core profit before loan impairment charges</t>
  </si>
  <si>
    <t>Loan impairment charges</t>
  </si>
  <si>
    <t>Core profit</t>
  </si>
  <si>
    <t>Investment portfolio earnings</t>
  </si>
  <si>
    <t>Pre-tax profit</t>
  </si>
  <si>
    <t>Tax</t>
  </si>
  <si>
    <t xml:space="preserve">Loans and advances </t>
  </si>
  <si>
    <t>- of which mortgage loans</t>
  </si>
  <si>
    <t>- of which traditional bank loans and advances</t>
  </si>
  <si>
    <t>- of which new home loans</t>
  </si>
  <si>
    <t>- of which repo loans</t>
  </si>
  <si>
    <t>Bonds and shares, etc.</t>
  </si>
  <si>
    <t xml:space="preserve">Total assets </t>
  </si>
  <si>
    <t>Deposits</t>
  </si>
  <si>
    <t>- of which bank deposits</t>
  </si>
  <si>
    <t xml:space="preserve">- of which repo deposits and tri-party deposits </t>
  </si>
  <si>
    <t>Issued bonds at fair value</t>
  </si>
  <si>
    <t>Issued bonds at amortised cost</t>
  </si>
  <si>
    <t>Subordinated debt</t>
  </si>
  <si>
    <t>Holders of additional tier 1 capital</t>
  </si>
  <si>
    <t>Shareholders' equity</t>
  </si>
  <si>
    <t>Financial ratios and key figures</t>
  </si>
  <si>
    <t>Earnings per share  (DKK)*</t>
  </si>
  <si>
    <t>Pre-tax profit as a pct. of average equity</t>
  </si>
  <si>
    <t>Net profit as a percentage of average equity*</t>
  </si>
  <si>
    <t>Expenses as a percentage of income</t>
  </si>
  <si>
    <t>Capital ratio (%)</t>
  </si>
  <si>
    <t>Common Equity Tier 1 capital ratio (CET1 %)</t>
  </si>
  <si>
    <t>Individual solvency requirement (%)</t>
  </si>
  <si>
    <t>Capital base (DKKbn)</t>
  </si>
  <si>
    <t>Weighted risk exposure (DKKbn)</t>
  </si>
  <si>
    <t>Share price at end of period (DKK)</t>
  </si>
  <si>
    <t>Book value per share (DKK)*</t>
  </si>
  <si>
    <t>Price/book value per share (DKK)*</t>
  </si>
  <si>
    <t>Q4 2016</t>
  </si>
  <si>
    <t>Q1 2017</t>
  </si>
  <si>
    <t>Q2 2017</t>
  </si>
  <si>
    <t>Q3 2017</t>
  </si>
  <si>
    <t>Q4 2017</t>
  </si>
  <si>
    <t>Disclaimer</t>
  </si>
  <si>
    <t>Fee and commision income (DKKm)</t>
  </si>
  <si>
    <t>Securities trading and safe-custody services</t>
  </si>
  <si>
    <t>Money transfers and card payments</t>
  </si>
  <si>
    <t>Loan application fees</t>
  </si>
  <si>
    <t>Guarantee commission</t>
  </si>
  <si>
    <t>Other fees and commissions</t>
  </si>
  <si>
    <t>Total fee income</t>
  </si>
  <si>
    <t>Carrying amount</t>
  </si>
  <si>
    <t>Balance of loan impairments charges and provisions for guarantees</t>
  </si>
  <si>
    <t xml:space="preserve">Balance of discounts for acquired assets </t>
  </si>
  <si>
    <t>Gross carrying amount (incl. discounts)</t>
  </si>
  <si>
    <t xml:space="preserve">NON-performing </t>
  </si>
  <si>
    <t>Carrying amount - loans and advances</t>
  </si>
  <si>
    <t>Carrying amount - guarantees</t>
  </si>
  <si>
    <t>Balance of impairment charges on non-performing exposures</t>
  </si>
  <si>
    <t xml:space="preserve"> -  loans and advances</t>
  </si>
  <si>
    <t xml:space="preserve"> -  guarantees</t>
  </si>
  <si>
    <t>Performing</t>
  </si>
  <si>
    <t xml:space="preserve">1) Balance of loan impairments charges and provisions for guarantees plus discounts in relation to non-performing gross carrying amount, incl. discounts
</t>
  </si>
  <si>
    <t xml:space="preserve">2) Non-performing carrying amount in relation to total carrying amount 
</t>
  </si>
  <si>
    <t>Table of Contents</t>
  </si>
  <si>
    <t>Summary of income statement (DKKm)</t>
  </si>
  <si>
    <t>Other net interest income</t>
  </si>
  <si>
    <t xml:space="preserve">Core profit </t>
  </si>
  <si>
    <t>Mortgage loans</t>
  </si>
  <si>
    <t>Total assets</t>
  </si>
  <si>
    <t xml:space="preserve">Issued bonds </t>
  </si>
  <si>
    <t>Loans and advances</t>
  </si>
  <si>
    <t>Capital ratios (%)</t>
  </si>
  <si>
    <t>Capital ratio</t>
  </si>
  <si>
    <t>CET1</t>
  </si>
  <si>
    <r>
      <t>Administration margin income, etc.</t>
    </r>
    <r>
      <rPr>
        <vertAlign val="superscript"/>
        <sz val="10"/>
        <color rgb="FF000000"/>
        <rFont val="Jyske Sauna"/>
      </rPr>
      <t>1</t>
    </r>
  </si>
  <si>
    <r>
      <t xml:space="preserve">1 </t>
    </r>
    <r>
      <rPr>
        <sz val="9"/>
        <color theme="1"/>
        <rFont val="Jyske Sauna"/>
      </rPr>
      <t>Administration margin income, etc. covers contribution income as well as interest rate margin on jointly funded loans.</t>
    </r>
  </si>
  <si>
    <t>Issued bonds</t>
  </si>
  <si>
    <t>Investment portfolio earnings (DKKm)</t>
  </si>
  <si>
    <t>Income</t>
  </si>
  <si>
    <t>Expenses</t>
  </si>
  <si>
    <t>Tier 2</t>
  </si>
  <si>
    <t>Q2 2016</t>
  </si>
  <si>
    <t>Q3 2016</t>
  </si>
  <si>
    <t>Q1 2016</t>
  </si>
  <si>
    <t>Q1 2018</t>
  </si>
  <si>
    <t>Net fee and commision income</t>
  </si>
  <si>
    <t xml:space="preserve">*Financial ratios are calculated as if AT1 capital is recognised as a liability </t>
  </si>
  <si>
    <t>Number of full-time employees, year-end</t>
  </si>
  <si>
    <t>Strategic balance and risk management (DKKm)</t>
  </si>
  <si>
    <r>
      <t>NPL Coverage ratio</t>
    </r>
    <r>
      <rPr>
        <vertAlign val="superscript"/>
        <sz val="9"/>
        <color theme="1"/>
        <rFont val="Jyske Sauna"/>
      </rPr>
      <t>1</t>
    </r>
  </si>
  <si>
    <r>
      <t>NPL Level</t>
    </r>
    <r>
      <rPr>
        <vertAlign val="superscript"/>
        <sz val="9"/>
        <color theme="1"/>
        <rFont val="Jyske Sauna"/>
      </rPr>
      <t>2</t>
    </r>
  </si>
  <si>
    <t>Fee and commission expenses</t>
  </si>
  <si>
    <t>Summary of balance sheet, end of period (DKKm)</t>
  </si>
  <si>
    <t>Summary of balance sheet (DKKm)</t>
  </si>
  <si>
    <t xml:space="preserve">The Jyske Bank Group (DKKm) </t>
  </si>
  <si>
    <t xml:space="preserve">Banking (DKKm) </t>
  </si>
  <si>
    <t>Mortgage (DKKm)</t>
  </si>
  <si>
    <t>Group</t>
  </si>
  <si>
    <t xml:space="preserve">Bank Activities </t>
  </si>
  <si>
    <t xml:space="preserve">Mortgage Activities </t>
  </si>
  <si>
    <t>Leasing Activities</t>
  </si>
  <si>
    <t>Fee and Commission Income</t>
  </si>
  <si>
    <t>Investment Portfolio Earnings</t>
  </si>
  <si>
    <t>NPL</t>
  </si>
  <si>
    <t xml:space="preserve">Capital Ratio &amp; CET 1 </t>
  </si>
  <si>
    <t>Q2 2018</t>
  </si>
  <si>
    <t xml:space="preserve">Q2 2018 </t>
  </si>
  <si>
    <r>
      <t>NPL Level - net</t>
    </r>
    <r>
      <rPr>
        <vertAlign val="superscript"/>
        <sz val="9"/>
        <color theme="1"/>
        <rFont val="Jyske Sauna"/>
      </rPr>
      <t>2</t>
    </r>
  </si>
  <si>
    <t xml:space="preserve">3) Non-performing carrying amount in relation to total gross carrying amount </t>
  </si>
  <si>
    <t xml:space="preserve"> </t>
  </si>
  <si>
    <r>
      <t>NPL Level - gross</t>
    </r>
    <r>
      <rPr>
        <vertAlign val="superscript"/>
        <sz val="9"/>
        <color theme="1"/>
        <rFont val="Jyske Sauna"/>
      </rPr>
      <t>3</t>
    </r>
  </si>
  <si>
    <t>Carrying amount of loans and guarantees</t>
  </si>
  <si>
    <t>Profit for the period</t>
  </si>
  <si>
    <t>Profit for the period, per share  (diluted) (DKK)*</t>
  </si>
  <si>
    <t>AT1</t>
  </si>
  <si>
    <t>Banking activities, total</t>
  </si>
  <si>
    <t>Mortgage activities, total</t>
  </si>
  <si>
    <t>Jyske Bank Group, total</t>
  </si>
  <si>
    <t>Q3 2018</t>
  </si>
  <si>
    <t>Q4 2018</t>
  </si>
  <si>
    <t>Q1 2019</t>
  </si>
  <si>
    <t>Core profit and net profit for the period (DKKm)</t>
  </si>
  <si>
    <t>Q2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</si>
</sst>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kr.&quot;\ * #,##0.00_ ;_ &quot;kr.&quot;\ * \-#,##0.00_ ;_ &quot;kr.&quot;\ * &quot;-&quot;??_ ;_ @_ "/>
    <numFmt numFmtId="164" formatCode="_-* #,##0.00_-;\-* #,##0.00_-;_-* &quot;-&quot;??_-;_-@_-"/>
    <numFmt numFmtId="165" formatCode="_ * #,##0_ ;_ * \-#,##0_ ;_ * &quot;-&quot;??_ ;_ @_ "/>
    <numFmt numFmtId="166" formatCode="0.0%"/>
    <numFmt numFmtId="167" formatCode="0.0"/>
    <numFmt numFmtId="168" formatCode="_-* #,##0.0_-;\-* #,##0.0_-;_-* &quot;-&quot;??_-;_-@_-"/>
    <numFmt numFmtId="169" formatCode="_-* #,##0_-;\-* #,##0_-;_-* &quot;-&quot;??_-;_-@_-"/>
  </numFmts>
  <fonts count="30" x14ac:knownFonts="1">
    <font>
      <sz val="11"/>
      <color theme="1"/>
      <name val="Calibri"/>
      <family val="2"/>
      <scheme val="minor"/>
    </font>
    <font>
      <sz val="11"/>
      <color theme="1"/>
      <name val="Calibri"/>
      <family val="2"/>
      <scheme val="minor"/>
    </font>
    <font>
      <sz val="10"/>
      <color theme="1"/>
      <name val="Times New Roman"/>
      <family val="1"/>
    </font>
    <font>
      <b/>
      <sz val="9"/>
      <color rgb="FFFFFFFF"/>
      <name val="Jyske Sauna"/>
    </font>
    <font>
      <sz val="9"/>
      <color rgb="FF000000"/>
      <name val="Jyske Sauna"/>
    </font>
    <font>
      <b/>
      <sz val="9"/>
      <color rgb="FF000000"/>
      <name val="Jyske Sauna"/>
    </font>
    <font>
      <sz val="9"/>
      <color theme="1"/>
      <name val="Jyske Sauna"/>
    </font>
    <font>
      <b/>
      <sz val="9"/>
      <color theme="1"/>
      <name val="Jyske Sauna"/>
    </font>
    <font>
      <sz val="22"/>
      <color theme="0"/>
      <name val="Calibri"/>
      <family val="2"/>
      <scheme val="minor"/>
    </font>
    <font>
      <b/>
      <sz val="11"/>
      <color rgb="FFFFFFFF"/>
      <name val="Jyske Sauna"/>
    </font>
    <font>
      <sz val="11"/>
      <color theme="1"/>
      <name val="Jyske Sauna"/>
    </font>
    <font>
      <vertAlign val="superscript"/>
      <sz val="10"/>
      <color rgb="FF000000"/>
      <name val="Jyske Sauna"/>
    </font>
    <font>
      <vertAlign val="superscript"/>
      <sz val="10"/>
      <color theme="1"/>
      <name val="Jyske Sauna"/>
    </font>
    <font>
      <vertAlign val="superscript"/>
      <sz val="9"/>
      <color rgb="FF1F497D"/>
      <name val="Jyske Sauna"/>
    </font>
    <font>
      <sz val="11"/>
      <color theme="0"/>
      <name val="Jyske Sauna"/>
    </font>
    <font>
      <b/>
      <sz val="11"/>
      <color theme="0"/>
      <name val="Jyske Sauna"/>
    </font>
    <font>
      <b/>
      <sz val="9"/>
      <color rgb="FFF2F2F2"/>
      <name val="Jyske Sauna"/>
    </font>
    <font>
      <sz val="9"/>
      <name val="Jyske Sauna"/>
    </font>
    <font>
      <b/>
      <sz val="9"/>
      <name val="Jyske Sauna"/>
    </font>
    <font>
      <sz val="11"/>
      <color rgb="FFFFFFFF"/>
      <name val="Jyske Sauna"/>
    </font>
    <font>
      <b/>
      <i/>
      <sz val="9"/>
      <color theme="1"/>
      <name val="Jyske Sauna"/>
    </font>
    <font>
      <vertAlign val="superscript"/>
      <sz val="9"/>
      <color theme="1"/>
      <name val="Jyske Sauna"/>
    </font>
    <font>
      <sz val="9"/>
      <color theme="1"/>
      <name val="Calibri"/>
      <family val="2"/>
      <scheme val="minor"/>
    </font>
    <font>
      <b/>
      <sz val="9"/>
      <color theme="0"/>
      <name val="Jyske Sauna"/>
    </font>
    <font>
      <sz val="9"/>
      <color theme="0"/>
      <name val="Jyske Sauna"/>
    </font>
    <font>
      <sz val="16"/>
      <name val="Calibri"/>
      <family val="2"/>
      <scheme val="minor"/>
    </font>
    <font>
      <sz val="12"/>
      <name val="Calibri"/>
      <family val="2"/>
      <scheme val="minor"/>
    </font>
    <font>
      <sz val="12"/>
      <name val="Arial"/>
      <family val="2"/>
    </font>
    <font>
      <sz val="16"/>
      <name val="Arial"/>
      <family val="2"/>
    </font>
    <font>
      <b/>
      <sz val="16"/>
      <color rgb="FF00523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5231"/>
        <bgColor indexed="64"/>
      </patternFill>
    </fill>
    <fill>
      <patternFill patternType="solid">
        <fgColor rgb="FFF7F5EF"/>
        <bgColor indexed="64"/>
      </patternFill>
    </fill>
    <fill>
      <patternFill patternType="solid">
        <fgColor theme="4"/>
        <bgColor indexed="64"/>
      </patternFill>
    </fill>
    <fill>
      <patternFill patternType="solid">
        <fgColor theme="0"/>
        <bgColor rgb="FF000000"/>
      </patternFill>
    </fill>
    <fill>
      <patternFill patternType="solid">
        <fgColor theme="4"/>
        <bgColor rgb="FF000000"/>
      </patternFill>
    </fill>
    <fill>
      <patternFill patternType="solid">
        <fgColor rgb="FFF7F5EF"/>
        <bgColor rgb="FF000000"/>
      </patternFill>
    </fill>
    <fill>
      <patternFill patternType="solid">
        <fgColor indexed="65"/>
        <bgColor rgb="FF000000"/>
      </patternFill>
    </fill>
  </fills>
  <borders count="7">
    <border>
      <left/>
      <right/>
      <top/>
      <bottom/>
      <diagonal/>
    </border>
    <border>
      <left/>
      <right/>
      <top/>
      <bottom style="medium">
        <color rgb="FFD2E4CE"/>
      </bottom>
      <diagonal/>
    </border>
    <border>
      <left/>
      <right/>
      <top style="medium">
        <color rgb="FFD2E4CE"/>
      </top>
      <bottom/>
      <diagonal/>
    </border>
    <border>
      <left/>
      <right/>
      <top/>
      <bottom style="thin">
        <color rgb="FFD2E4CE"/>
      </bottom>
      <diagonal/>
    </border>
    <border>
      <left/>
      <right/>
      <top style="medium">
        <color rgb="FFD2E4CE"/>
      </top>
      <bottom style="medium">
        <color rgb="FFD2E4CE"/>
      </bottom>
      <diagonal/>
    </border>
    <border>
      <left/>
      <right/>
      <top style="thin">
        <color rgb="FFD2E4CE"/>
      </top>
      <bottom style="medium">
        <color rgb="FFD2E4CE"/>
      </bottom>
      <diagonal/>
    </border>
    <border>
      <left/>
      <right/>
      <top style="thin">
        <color rgb="FFD2E4CE"/>
      </top>
      <bottom style="thin">
        <color rgb="FFD2E4CE"/>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0" fillId="2" borderId="0" xfId="0" applyFill="1"/>
    <xf numFmtId="0" fontId="3" fillId="3" borderId="0" xfId="0" applyFont="1" applyFill="1" applyAlignment="1">
      <alignment vertical="center" wrapText="1"/>
    </xf>
    <xf numFmtId="3" fontId="6" fillId="4" borderId="0" xfId="0" applyNumberFormat="1" applyFont="1" applyFill="1" applyAlignment="1">
      <alignment horizontal="right" vertical="center"/>
    </xf>
    <xf numFmtId="0" fontId="6" fillId="4" borderId="0" xfId="0" applyFont="1" applyFill="1" applyAlignment="1">
      <alignment horizontal="right" vertical="center"/>
    </xf>
    <xf numFmtId="0" fontId="6" fillId="4" borderId="1" xfId="0" applyFont="1" applyFill="1" applyBorder="1" applyAlignment="1">
      <alignment horizontal="right" vertical="center"/>
    </xf>
    <xf numFmtId="3" fontId="7" fillId="4" borderId="0" xfId="0" applyNumberFormat="1" applyFont="1" applyFill="1" applyAlignment="1">
      <alignment horizontal="right" vertical="center"/>
    </xf>
    <xf numFmtId="0" fontId="3" fillId="3" borderId="0" xfId="0" applyFont="1" applyFill="1" applyAlignment="1">
      <alignment horizontal="right" vertical="center"/>
    </xf>
    <xf numFmtId="0" fontId="5" fillId="2" borderId="1" xfId="0" applyFont="1" applyFill="1" applyBorder="1" applyAlignment="1">
      <alignment vertical="center" wrapText="1"/>
    </xf>
    <xf numFmtId="0" fontId="7" fillId="2" borderId="1" xfId="0" applyFont="1" applyFill="1" applyBorder="1" applyAlignment="1">
      <alignment horizontal="righ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right" vertical="center" wrapText="1"/>
    </xf>
    <xf numFmtId="3"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4" fillId="2" borderId="1" xfId="0" applyFont="1" applyFill="1" applyBorder="1" applyAlignment="1">
      <alignment vertical="center" wrapText="1"/>
    </xf>
    <xf numFmtId="0" fontId="6" fillId="2" borderId="1" xfId="0" applyFont="1" applyFill="1" applyBorder="1" applyAlignment="1">
      <alignment horizontal="right" vertical="center"/>
    </xf>
    <xf numFmtId="0" fontId="5" fillId="2" borderId="0" xfId="0" applyFont="1" applyFill="1" applyAlignment="1">
      <alignment vertical="center" wrapText="1"/>
    </xf>
    <xf numFmtId="3" fontId="7" fillId="2" borderId="0" xfId="0" applyNumberFormat="1" applyFont="1" applyFill="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5" fillId="2" borderId="0" xfId="0" applyFont="1" applyFill="1" applyBorder="1" applyAlignment="1">
      <alignment horizontal="right" vertical="center"/>
    </xf>
    <xf numFmtId="0" fontId="8" fillId="5" borderId="0" xfId="0" applyFont="1" applyFill="1" applyAlignment="1">
      <alignment horizontal="left" vertical="center"/>
    </xf>
    <xf numFmtId="0" fontId="3" fillId="3" borderId="0" xfId="0" applyFont="1" applyFill="1" applyAlignment="1">
      <alignment horizontal="right" vertical="center" wrapText="1"/>
    </xf>
    <xf numFmtId="0" fontId="2" fillId="3" borderId="0" xfId="0" applyFont="1" applyFill="1"/>
    <xf numFmtId="0" fontId="3" fillId="2" borderId="0" xfId="0" applyFont="1" applyFill="1" applyBorder="1" applyAlignment="1">
      <alignment horizontal="left" vertical="center" wrapText="1"/>
    </xf>
    <xf numFmtId="3" fontId="6" fillId="2" borderId="1"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0" fontId="6" fillId="2" borderId="1" xfId="0"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13" fillId="2" borderId="0" xfId="0" applyFont="1" applyFill="1" applyAlignment="1">
      <alignment vertical="center"/>
    </xf>
    <xf numFmtId="0" fontId="5" fillId="2" borderId="0" xfId="0" applyFont="1" applyFill="1" applyAlignment="1">
      <alignment horizontal="right" vertical="center"/>
    </xf>
    <xf numFmtId="0" fontId="4" fillId="2" borderId="0" xfId="0" applyFont="1" applyFill="1" applyAlignment="1">
      <alignment vertical="center"/>
    </xf>
    <xf numFmtId="0" fontId="3" fillId="2" borderId="0" xfId="0" applyFont="1" applyFill="1" applyAlignment="1">
      <alignment horizontal="right" vertical="center"/>
    </xf>
    <xf numFmtId="0" fontId="14" fillId="5" borderId="0" xfId="0" applyFont="1" applyFill="1"/>
    <xf numFmtId="0" fontId="10" fillId="2" borderId="0" xfId="0" applyFont="1" applyFill="1"/>
    <xf numFmtId="0" fontId="6" fillId="2" borderId="0" xfId="0" applyFont="1" applyFill="1" applyAlignment="1">
      <alignment horizontal="right" vertical="center" wrapText="1"/>
    </xf>
    <xf numFmtId="3" fontId="6" fillId="2" borderId="1" xfId="0"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167" fontId="6" fillId="2" borderId="0" xfId="0" applyNumberFormat="1" applyFont="1" applyFill="1" applyBorder="1" applyAlignment="1">
      <alignment horizontal="right" vertical="center" wrapText="1"/>
    </xf>
    <xf numFmtId="167" fontId="6" fillId="2" borderId="0" xfId="0" applyNumberFormat="1" applyFont="1" applyFill="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0" fillId="5" borderId="0" xfId="0" applyFill="1"/>
    <xf numFmtId="0" fontId="7" fillId="2" borderId="1" xfId="0" applyFont="1" applyFill="1" applyBorder="1" applyAlignment="1">
      <alignment horizontal="right" vertical="center"/>
    </xf>
    <xf numFmtId="0" fontId="5" fillId="2" borderId="0" xfId="0" applyFont="1" applyFill="1" applyAlignment="1">
      <alignment horizontal="center" vertical="center" wrapText="1"/>
    </xf>
    <xf numFmtId="0" fontId="12" fillId="2" borderId="2" xfId="0" applyFont="1" applyFill="1" applyBorder="1" applyAlignment="1">
      <alignment vertical="center"/>
    </xf>
    <xf numFmtId="0" fontId="5" fillId="2" borderId="0" xfId="0" applyFont="1" applyFill="1" applyAlignment="1">
      <alignment horizontal="right" vertical="center" wrapText="1"/>
    </xf>
    <xf numFmtId="0" fontId="17" fillId="2" borderId="0" xfId="0" applyFont="1" applyFill="1" applyBorder="1" applyAlignment="1">
      <alignment horizontal="left" vertical="top" wrapText="1"/>
    </xf>
    <xf numFmtId="0" fontId="5" fillId="2" borderId="0" xfId="0" applyFont="1" applyFill="1" applyBorder="1" applyAlignment="1">
      <alignment vertical="center" wrapText="1"/>
    </xf>
    <xf numFmtId="0" fontId="7" fillId="2" borderId="0" xfId="0"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1" xfId="0" applyNumberFormat="1" applyFont="1" applyFill="1" applyBorder="1" applyAlignment="1">
      <alignment horizontal="right" vertical="center"/>
    </xf>
    <xf numFmtId="0" fontId="16" fillId="5" borderId="0" xfId="0" applyFont="1" applyFill="1" applyBorder="1" applyAlignment="1">
      <alignment vertical="top" wrapText="1"/>
    </xf>
    <xf numFmtId="0" fontId="6" fillId="4" borderId="0" xfId="0" applyFont="1" applyFill="1" applyAlignment="1">
      <alignment horizontal="right" vertical="center" wrapText="1"/>
    </xf>
    <xf numFmtId="0" fontId="6" fillId="4" borderId="1" xfId="0" applyFont="1" applyFill="1" applyBorder="1" applyAlignment="1">
      <alignment horizontal="right" vertical="center" wrapText="1"/>
    </xf>
    <xf numFmtId="0" fontId="7" fillId="4" borderId="0" xfId="0" applyFont="1" applyFill="1" applyAlignment="1">
      <alignment horizontal="right" vertical="center" wrapText="1"/>
    </xf>
    <xf numFmtId="0" fontId="7" fillId="4" borderId="1" xfId="0" applyFont="1" applyFill="1" applyBorder="1" applyAlignment="1">
      <alignment horizontal="right" vertical="center" wrapText="1"/>
    </xf>
    <xf numFmtId="0" fontId="7" fillId="4" borderId="0" xfId="0" applyFont="1" applyFill="1" applyAlignment="1">
      <alignment horizontal="right" vertical="center"/>
    </xf>
    <xf numFmtId="3" fontId="6" fillId="4" borderId="1" xfId="0" applyNumberFormat="1" applyFont="1" applyFill="1" applyBorder="1" applyAlignment="1">
      <alignment horizontal="right" vertical="center"/>
    </xf>
    <xf numFmtId="3" fontId="7" fillId="4" borderId="0" xfId="0" applyNumberFormat="1" applyFont="1" applyFill="1" applyAlignment="1">
      <alignment horizontal="right" vertical="center" wrapText="1"/>
    </xf>
    <xf numFmtId="3" fontId="7" fillId="4" borderId="1" xfId="0" applyNumberFormat="1" applyFont="1" applyFill="1" applyBorder="1" applyAlignment="1">
      <alignment horizontal="right" vertical="center" wrapText="1"/>
    </xf>
    <xf numFmtId="1" fontId="7" fillId="2" borderId="1" xfId="0" applyNumberFormat="1" applyFont="1" applyFill="1" applyBorder="1" applyAlignment="1">
      <alignment horizontal="right" vertical="center"/>
    </xf>
    <xf numFmtId="0" fontId="5" fillId="2" borderId="0" xfId="0" applyFont="1" applyFill="1" applyAlignment="1">
      <alignment horizontal="right" vertical="center" wrapText="1"/>
    </xf>
    <xf numFmtId="0" fontId="5" fillId="2" borderId="0" xfId="0" applyFont="1" applyFill="1" applyAlignment="1">
      <alignment vertical="center" wrapText="1"/>
    </xf>
    <xf numFmtId="0" fontId="5" fillId="4" borderId="0" xfId="0" applyFont="1" applyFill="1" applyAlignment="1">
      <alignment horizontal="right" vertical="center" wrapText="1"/>
    </xf>
    <xf numFmtId="0" fontId="3" fillId="2" borderId="0" xfId="0" applyFont="1" applyFill="1" applyAlignment="1">
      <alignment vertical="center" wrapText="1"/>
    </xf>
    <xf numFmtId="3" fontId="7" fillId="4" borderId="1" xfId="0" applyNumberFormat="1" applyFont="1" applyFill="1" applyBorder="1" applyAlignment="1">
      <alignment horizontal="right" vertical="center"/>
    </xf>
    <xf numFmtId="0" fontId="5" fillId="2" borderId="0" xfId="0" applyFont="1" applyFill="1" applyAlignment="1">
      <alignment vertical="center"/>
    </xf>
    <xf numFmtId="0" fontId="3" fillId="5" borderId="0" xfId="0" applyFont="1" applyFill="1" applyAlignment="1">
      <alignment vertical="center"/>
    </xf>
    <xf numFmtId="0" fontId="3" fillId="3" borderId="0" xfId="0" applyFont="1" applyFill="1" applyAlignment="1">
      <alignment vertical="center"/>
    </xf>
    <xf numFmtId="0" fontId="0" fillId="2" borderId="0" xfId="0" applyFill="1" applyBorder="1"/>
    <xf numFmtId="0" fontId="3" fillId="3" borderId="0" xfId="0" applyFont="1" applyFill="1" applyBorder="1" applyAlignment="1">
      <alignment horizontal="right" vertical="center"/>
    </xf>
    <xf numFmtId="0" fontId="16" fillId="3" borderId="0" xfId="0" applyFont="1" applyFill="1" applyBorder="1" applyAlignment="1">
      <alignment vertical="center"/>
    </xf>
    <xf numFmtId="0" fontId="0" fillId="0" borderId="0" xfId="0" applyAlignment="1"/>
    <xf numFmtId="0" fontId="0" fillId="0" borderId="0" xfId="0" applyAlignment="1">
      <alignment horizontal="center"/>
    </xf>
    <xf numFmtId="0" fontId="4" fillId="2" borderId="1" xfId="0" applyFont="1" applyFill="1" applyBorder="1" applyAlignment="1">
      <alignment vertical="center"/>
    </xf>
    <xf numFmtId="0" fontId="5" fillId="2" borderId="1" xfId="0" applyFont="1" applyFill="1" applyBorder="1" applyAlignment="1">
      <alignment vertical="center"/>
    </xf>
    <xf numFmtId="0" fontId="2" fillId="3" borderId="0" xfId="0" applyFont="1" applyFill="1" applyAlignment="1"/>
    <xf numFmtId="0" fontId="6" fillId="2" borderId="2" xfId="0" applyFont="1" applyFill="1" applyBorder="1" applyAlignment="1">
      <alignment vertical="center"/>
    </xf>
    <xf numFmtId="0" fontId="9" fillId="5" borderId="0" xfId="0" applyFont="1" applyFill="1" applyAlignment="1">
      <alignment vertical="center"/>
    </xf>
    <xf numFmtId="0" fontId="19" fillId="5" borderId="0" xfId="0" applyFont="1" applyFill="1" applyAlignment="1">
      <alignment vertical="center"/>
    </xf>
    <xf numFmtId="0" fontId="9" fillId="5" borderId="0" xfId="0" applyFont="1" applyFill="1" applyAlignment="1">
      <alignment vertical="center" wrapText="1"/>
    </xf>
    <xf numFmtId="0" fontId="0" fillId="2" borderId="0" xfId="0" applyFont="1" applyFill="1"/>
    <xf numFmtId="0" fontId="9" fillId="3" borderId="0" xfId="0" applyFont="1" applyFill="1" applyAlignment="1">
      <alignment vertical="center"/>
    </xf>
    <xf numFmtId="0" fontId="19" fillId="3" borderId="0" xfId="0" applyFont="1" applyFill="1" applyAlignment="1">
      <alignment vertical="center"/>
    </xf>
    <xf numFmtId="0" fontId="9" fillId="2" borderId="0" xfId="0" applyFont="1" applyFill="1" applyBorder="1" applyAlignment="1">
      <alignment horizontal="left" vertical="center" wrapText="1"/>
    </xf>
    <xf numFmtId="0" fontId="5" fillId="4" borderId="0" xfId="0" applyFont="1" applyFill="1" applyAlignment="1">
      <alignment horizontal="right" vertical="center"/>
    </xf>
    <xf numFmtId="0" fontId="9" fillId="2" borderId="0" xfId="0" applyFont="1" applyFill="1" applyAlignment="1">
      <alignment vertical="center"/>
    </xf>
    <xf numFmtId="0" fontId="3" fillId="2" borderId="0" xfId="0" applyFont="1" applyFill="1" applyAlignment="1">
      <alignment horizontal="right" vertical="center" wrapText="1"/>
    </xf>
    <xf numFmtId="0" fontId="19" fillId="2" borderId="0" xfId="0" applyFont="1" applyFill="1" applyAlignment="1">
      <alignment horizontal="center" vertical="center" wrapText="1"/>
    </xf>
    <xf numFmtId="0" fontId="9" fillId="2" borderId="0" xfId="0" applyFont="1" applyFill="1" applyAlignment="1">
      <alignment vertical="center" wrapText="1"/>
    </xf>
    <xf numFmtId="0" fontId="2" fillId="2" borderId="0" xfId="0" applyFont="1" applyFill="1"/>
    <xf numFmtId="44" fontId="7" fillId="2" borderId="0" xfId="3" applyFont="1" applyFill="1" applyBorder="1" applyAlignment="1">
      <alignment horizontal="right" vertical="center" wrapText="1"/>
    </xf>
    <xf numFmtId="164" fontId="4" fillId="2" borderId="0" xfId="0" applyNumberFormat="1" applyFont="1" applyFill="1" applyAlignment="1">
      <alignment vertical="center" wrapText="1"/>
    </xf>
    <xf numFmtId="3" fontId="6" fillId="4" borderId="1" xfId="0" applyNumberFormat="1" applyFont="1" applyFill="1" applyBorder="1" applyAlignment="1">
      <alignment horizontal="right" vertical="center" wrapText="1"/>
    </xf>
    <xf numFmtId="0" fontId="6" fillId="2" borderId="0" xfId="0" applyFont="1" applyFill="1" applyBorder="1" applyAlignment="1">
      <alignment vertical="center"/>
    </xf>
    <xf numFmtId="0" fontId="6" fillId="6" borderId="0" xfId="0" applyFont="1" applyFill="1" applyBorder="1"/>
    <xf numFmtId="0" fontId="6" fillId="6" borderId="0" xfId="0" applyFont="1" applyFill="1"/>
    <xf numFmtId="0" fontId="20" fillId="6" borderId="0" xfId="0" applyFont="1" applyFill="1"/>
    <xf numFmtId="0" fontId="6" fillId="6" borderId="0" xfId="0" quotePrefix="1" applyFont="1" applyFill="1"/>
    <xf numFmtId="0" fontId="22" fillId="2" borderId="0" xfId="0" applyFont="1" applyFill="1"/>
    <xf numFmtId="0" fontId="6" fillId="6" borderId="0" xfId="0" applyFont="1" applyFill="1" applyBorder="1" applyAlignment="1">
      <alignment vertical="top"/>
    </xf>
    <xf numFmtId="0" fontId="6" fillId="6" borderId="0" xfId="0" applyFont="1" applyFill="1" applyBorder="1" applyAlignment="1"/>
    <xf numFmtId="165" fontId="6" fillId="6" borderId="0" xfId="0" applyNumberFormat="1" applyFont="1" applyFill="1" applyBorder="1"/>
    <xf numFmtId="165" fontId="6" fillId="9" borderId="0" xfId="0" applyNumberFormat="1" applyFont="1" applyFill="1" applyBorder="1"/>
    <xf numFmtId="165" fontId="6" fillId="6" borderId="0" xfId="0" applyNumberFormat="1" applyFont="1" applyFill="1"/>
    <xf numFmtId="165" fontId="6" fillId="9" borderId="0" xfId="0" applyNumberFormat="1" applyFont="1" applyFill="1"/>
    <xf numFmtId="3" fontId="6" fillId="6" borderId="0" xfId="0" applyNumberFormat="1" applyFont="1" applyFill="1"/>
    <xf numFmtId="3" fontId="6" fillId="9" borderId="0" xfId="0" applyNumberFormat="1" applyFont="1" applyFill="1"/>
    <xf numFmtId="0" fontId="6" fillId="9" borderId="0" xfId="0" applyFont="1" applyFill="1"/>
    <xf numFmtId="0" fontId="20" fillId="9" borderId="0" xfId="0" applyFont="1" applyFill="1"/>
    <xf numFmtId="166" fontId="6" fillId="6" borderId="0" xfId="2" applyNumberFormat="1" applyFont="1" applyFill="1"/>
    <xf numFmtId="166" fontId="6" fillId="9" borderId="0" xfId="2" applyNumberFormat="1" applyFont="1" applyFill="1"/>
    <xf numFmtId="166" fontId="6" fillId="6" borderId="0" xfId="2" applyNumberFormat="1" applyFont="1" applyFill="1" applyBorder="1"/>
    <xf numFmtId="166" fontId="6" fillId="9" borderId="0" xfId="2" applyNumberFormat="1" applyFont="1" applyFill="1" applyBorder="1"/>
    <xf numFmtId="3" fontId="6" fillId="6" borderId="0" xfId="0" applyNumberFormat="1" applyFont="1" applyFill="1" applyBorder="1"/>
    <xf numFmtId="3" fontId="6" fillId="9" borderId="0" xfId="0" applyNumberFormat="1" applyFont="1" applyFill="1" applyBorder="1"/>
    <xf numFmtId="165" fontId="6" fillId="8" borderId="0" xfId="0" applyNumberFormat="1" applyFont="1" applyFill="1"/>
    <xf numFmtId="3" fontId="6" fillId="8" borderId="0" xfId="0" applyNumberFormat="1" applyFont="1" applyFill="1"/>
    <xf numFmtId="0" fontId="6" fillId="8" borderId="0" xfId="0" applyFont="1" applyFill="1"/>
    <xf numFmtId="0" fontId="20" fillId="8" borderId="0" xfId="0" applyFont="1" applyFill="1"/>
    <xf numFmtId="3" fontId="6" fillId="8" borderId="0" xfId="0" applyNumberFormat="1" applyFont="1" applyFill="1" applyBorder="1"/>
    <xf numFmtId="166" fontId="6" fillId="8" borderId="0" xfId="2" applyNumberFormat="1" applyFont="1" applyFill="1"/>
    <xf numFmtId="166" fontId="6" fillId="8" borderId="0" xfId="2" applyNumberFormat="1" applyFont="1" applyFill="1" applyBorder="1"/>
    <xf numFmtId="165" fontId="6" fillId="8" borderId="0" xfId="0" applyNumberFormat="1" applyFont="1" applyFill="1" applyBorder="1"/>
    <xf numFmtId="0" fontId="6" fillId="2" borderId="0" xfId="0" applyFont="1" applyFill="1"/>
    <xf numFmtId="0" fontId="6" fillId="4" borderId="0" xfId="0" applyFont="1" applyFill="1"/>
    <xf numFmtId="167" fontId="6" fillId="2" borderId="0" xfId="0" applyNumberFormat="1" applyFont="1" applyFill="1"/>
    <xf numFmtId="0" fontId="5" fillId="4" borderId="0" xfId="0" applyFont="1" applyFill="1" applyAlignment="1">
      <alignment horizontal="right"/>
    </xf>
    <xf numFmtId="0" fontId="5" fillId="2" borderId="0" xfId="0" applyFont="1" applyFill="1" applyAlignment="1">
      <alignment horizontal="right"/>
    </xf>
    <xf numFmtId="168" fontId="0" fillId="2" borderId="0" xfId="0" applyNumberFormat="1" applyFill="1"/>
    <xf numFmtId="167" fontId="6" fillId="4" borderId="0" xfId="0" applyNumberFormat="1" applyFont="1" applyFill="1" applyAlignment="1">
      <alignment horizontal="right" vertical="center" wrapText="1"/>
    </xf>
    <xf numFmtId="169" fontId="6" fillId="2" borderId="0" xfId="1" applyNumberFormat="1" applyFont="1" applyFill="1" applyAlignment="1">
      <alignment horizontal="right" vertical="center"/>
    </xf>
    <xf numFmtId="169" fontId="4" fillId="2" borderId="0" xfId="1"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4" fillId="2" borderId="1" xfId="1" applyNumberFormat="1" applyFont="1" applyFill="1" applyBorder="1" applyAlignment="1">
      <alignment horizontal="right" vertical="center"/>
    </xf>
    <xf numFmtId="169" fontId="6" fillId="0" borderId="0" xfId="1" applyNumberFormat="1" applyFont="1" applyAlignment="1">
      <alignment horizontal="right" vertical="center"/>
    </xf>
    <xf numFmtId="169" fontId="6" fillId="4" borderId="0" xfId="1" applyNumberFormat="1" applyFont="1" applyFill="1" applyAlignment="1">
      <alignment horizontal="right" vertical="center"/>
    </xf>
    <xf numFmtId="169" fontId="6" fillId="4" borderId="1" xfId="1" applyNumberFormat="1" applyFont="1" applyFill="1" applyBorder="1" applyAlignment="1">
      <alignment horizontal="right" vertical="center"/>
    </xf>
    <xf numFmtId="169" fontId="4" fillId="2" borderId="0" xfId="0" applyNumberFormat="1" applyFont="1" applyFill="1" applyAlignment="1">
      <alignment vertical="center" wrapText="1"/>
    </xf>
    <xf numFmtId="167" fontId="6" fillId="4" borderId="0" xfId="0" applyNumberFormat="1" applyFont="1" applyFill="1"/>
    <xf numFmtId="0" fontId="8" fillId="5" borderId="0" xfId="0" applyFont="1" applyFill="1" applyAlignment="1">
      <alignment horizontal="left" vertical="center"/>
    </xf>
    <xf numFmtId="0" fontId="21" fillId="2" borderId="2" xfId="0" applyFont="1" applyFill="1" applyBorder="1" applyAlignment="1">
      <alignment vertical="center"/>
    </xf>
    <xf numFmtId="0" fontId="9" fillId="7" borderId="0" xfId="0" applyFont="1" applyFill="1" applyBorder="1" applyAlignment="1">
      <alignment vertical="center"/>
    </xf>
    <xf numFmtId="0" fontId="0" fillId="2" borderId="0" xfId="0" applyFill="1" applyAlignment="1">
      <alignment vertical="center"/>
    </xf>
    <xf numFmtId="0" fontId="9" fillId="7" borderId="0" xfId="0" applyFont="1" applyFill="1" applyBorder="1" applyAlignment="1">
      <alignment horizontal="right" vertical="center"/>
    </xf>
    <xf numFmtId="0" fontId="19" fillId="7" borderId="0" xfId="0" applyFont="1" applyFill="1" applyBorder="1" applyAlignment="1">
      <alignment vertical="center"/>
    </xf>
    <xf numFmtId="0" fontId="6" fillId="6" borderId="3" xfId="0" applyFont="1" applyFill="1" applyBorder="1"/>
    <xf numFmtId="165" fontId="6" fillId="8" borderId="3" xfId="0" applyNumberFormat="1" applyFont="1" applyFill="1" applyBorder="1"/>
    <xf numFmtId="165" fontId="6" fillId="6" borderId="3" xfId="0" applyNumberFormat="1" applyFont="1" applyFill="1" applyBorder="1"/>
    <xf numFmtId="165" fontId="6" fillId="9" borderId="3" xfId="0" applyNumberFormat="1" applyFont="1" applyFill="1" applyBorder="1"/>
    <xf numFmtId="3" fontId="6" fillId="8" borderId="3" xfId="0" applyNumberFormat="1" applyFont="1" applyFill="1" applyBorder="1"/>
    <xf numFmtId="3" fontId="6" fillId="6" borderId="3" xfId="0" applyNumberFormat="1" applyFont="1" applyFill="1" applyBorder="1"/>
    <xf numFmtId="3" fontId="6" fillId="9" borderId="3" xfId="0" applyNumberFormat="1" applyFont="1" applyFill="1" applyBorder="1"/>
    <xf numFmtId="0" fontId="6" fillId="6" borderId="5" xfId="0" applyFont="1" applyFill="1" applyBorder="1"/>
    <xf numFmtId="3" fontId="6" fillId="8" borderId="5" xfId="0" applyNumberFormat="1" applyFont="1" applyFill="1" applyBorder="1"/>
    <xf numFmtId="3" fontId="6" fillId="6" borderId="5" xfId="0" applyNumberFormat="1" applyFont="1" applyFill="1" applyBorder="1"/>
    <xf numFmtId="3" fontId="6" fillId="9" borderId="5" xfId="0" applyNumberFormat="1" applyFont="1" applyFill="1" applyBorder="1"/>
    <xf numFmtId="0" fontId="6" fillId="6" borderId="6" xfId="0" applyFont="1" applyFill="1" applyBorder="1"/>
    <xf numFmtId="3" fontId="6" fillId="8" borderId="6" xfId="0" applyNumberFormat="1" applyFont="1" applyFill="1" applyBorder="1"/>
    <xf numFmtId="3" fontId="6" fillId="6" borderId="6" xfId="0" applyNumberFormat="1" applyFont="1" applyFill="1" applyBorder="1"/>
    <xf numFmtId="3" fontId="6" fillId="9" borderId="6" xfId="0" applyNumberFormat="1" applyFont="1" applyFill="1" applyBorder="1"/>
    <xf numFmtId="0" fontId="0" fillId="2" borderId="0" xfId="0" applyFill="1" applyAlignment="1"/>
    <xf numFmtId="0" fontId="3" fillId="6" borderId="0" xfId="0" applyFont="1" applyFill="1" applyBorder="1" applyAlignment="1">
      <alignment vertical="center"/>
    </xf>
    <xf numFmtId="0" fontId="3" fillId="6" borderId="0" xfId="0" applyFont="1" applyFill="1" applyBorder="1" applyAlignment="1">
      <alignment horizontal="right" vertical="center"/>
    </xf>
    <xf numFmtId="0" fontId="22" fillId="2" borderId="0" xfId="0" applyFont="1" applyFill="1" applyAlignment="1">
      <alignment vertical="center"/>
    </xf>
    <xf numFmtId="0" fontId="6" fillId="6" borderId="0" xfId="0" applyFont="1" applyFill="1" applyBorder="1" applyAlignment="1">
      <alignment wrapText="1"/>
    </xf>
    <xf numFmtId="0" fontId="22" fillId="2" borderId="0" xfId="0" applyFont="1" applyFill="1" applyAlignment="1"/>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23" fillId="2" borderId="0" xfId="0" applyFont="1" applyFill="1"/>
    <xf numFmtId="0" fontId="24" fillId="2" borderId="0" xfId="0" applyFont="1" applyFill="1"/>
    <xf numFmtId="0" fontId="14" fillId="5" borderId="0" xfId="0" applyFont="1" applyFill="1" applyAlignment="1"/>
    <xf numFmtId="0" fontId="14" fillId="5" borderId="0" xfId="0" applyFont="1" applyFill="1" applyAlignment="1">
      <alignment vertical="center"/>
    </xf>
    <xf numFmtId="0" fontId="15" fillId="5" borderId="0" xfId="0" applyFont="1" applyFill="1" applyAlignment="1">
      <alignment vertical="center"/>
    </xf>
    <xf numFmtId="0" fontId="9" fillId="3" borderId="0" xfId="0" applyFont="1" applyFill="1" applyBorder="1" applyAlignment="1">
      <alignment vertical="center"/>
    </xf>
    <xf numFmtId="0" fontId="9" fillId="5" borderId="0" xfId="0" applyFont="1" applyFill="1" applyAlignment="1" applyProtection="1">
      <alignment vertical="center"/>
      <protection locked="0"/>
    </xf>
    <xf numFmtId="0" fontId="7" fillId="2" borderId="4" xfId="0" applyFont="1" applyFill="1" applyBorder="1" applyAlignment="1" applyProtection="1">
      <alignment horizontal="right" vertical="center"/>
    </xf>
    <xf numFmtId="0" fontId="0" fillId="2" borderId="0" xfId="0" applyFill="1" applyProtection="1"/>
    <xf numFmtId="0" fontId="7" fillId="2" borderId="4" xfId="0" applyFont="1" applyFill="1" applyBorder="1" applyAlignment="1" applyProtection="1">
      <alignment horizontal="left" vertical="center"/>
    </xf>
    <xf numFmtId="0" fontId="7" fillId="4" borderId="4" xfId="0" applyFont="1" applyFill="1" applyBorder="1" applyAlignment="1" applyProtection="1">
      <alignment horizontal="right" vertical="center"/>
    </xf>
    <xf numFmtId="0" fontId="0" fillId="2" borderId="0" xfId="0" applyFill="1" applyAlignment="1" applyProtection="1">
      <alignment horizontal="right" vertical="center"/>
    </xf>
    <xf numFmtId="1" fontId="6" fillId="2" borderId="0" xfId="0" applyNumberFormat="1" applyFont="1" applyFill="1" applyBorder="1" applyAlignment="1">
      <alignment horizontal="right"/>
    </xf>
    <xf numFmtId="165" fontId="6" fillId="4" borderId="0" xfId="1" applyNumberFormat="1" applyFont="1" applyFill="1" applyBorder="1" applyAlignment="1">
      <alignment horizontal="right" vertical="center"/>
    </xf>
    <xf numFmtId="165" fontId="7" fillId="4" borderId="1" xfId="1" applyNumberFormat="1" applyFont="1" applyFill="1" applyBorder="1" applyAlignment="1">
      <alignment horizontal="right" vertical="center"/>
    </xf>
    <xf numFmtId="0" fontId="18" fillId="2" borderId="0" xfId="0" applyFont="1" applyFill="1" applyBorder="1" applyAlignment="1">
      <alignment horizontal="right"/>
    </xf>
    <xf numFmtId="165" fontId="6" fillId="0" borderId="0" xfId="1" applyNumberFormat="1" applyFont="1" applyAlignment="1">
      <alignment horizontal="right" vertical="center"/>
    </xf>
    <xf numFmtId="165" fontId="6" fillId="2" borderId="0" xfId="1" applyNumberFormat="1" applyFont="1" applyFill="1" applyAlignment="1">
      <alignment horizontal="right" vertical="center"/>
    </xf>
    <xf numFmtId="165" fontId="7" fillId="2" borderId="1" xfId="1" applyNumberFormat="1" applyFont="1" applyFill="1" applyBorder="1" applyAlignment="1">
      <alignment horizontal="right" vertical="center"/>
    </xf>
    <xf numFmtId="165" fontId="7" fillId="0" borderId="1" xfId="1" applyNumberFormat="1" applyFont="1" applyBorder="1" applyAlignment="1">
      <alignment horizontal="right" vertical="center"/>
    </xf>
    <xf numFmtId="0" fontId="17" fillId="2" borderId="0" xfId="0" applyFont="1" applyFill="1" applyBorder="1" applyAlignment="1">
      <alignment horizontal="left" vertical="top"/>
    </xf>
    <xf numFmtId="0" fontId="4" fillId="0" borderId="0" xfId="0" applyFont="1" applyBorder="1" applyAlignment="1">
      <alignment vertical="center"/>
    </xf>
    <xf numFmtId="0" fontId="5" fillId="0" borderId="1" xfId="0" applyFont="1" applyBorder="1" applyAlignment="1">
      <alignment vertical="center"/>
    </xf>
    <xf numFmtId="0" fontId="0" fillId="2" borderId="0" xfId="0" applyFill="1" applyAlignment="1">
      <alignment horizontal="right"/>
    </xf>
    <xf numFmtId="0" fontId="0" fillId="2" borderId="0" xfId="0" applyFill="1" applyAlignment="1" applyProtection="1">
      <alignment horizontal="right"/>
    </xf>
    <xf numFmtId="3" fontId="5" fillId="2" borderId="0" xfId="0" applyNumberFormat="1" applyFont="1" applyFill="1" applyBorder="1" applyAlignment="1">
      <alignment vertical="center" wrapText="1"/>
    </xf>
    <xf numFmtId="3" fontId="4" fillId="2" borderId="0" xfId="0" applyNumberFormat="1" applyFont="1" applyFill="1" applyAlignment="1">
      <alignment vertical="center"/>
    </xf>
    <xf numFmtId="167" fontId="6" fillId="0" borderId="0" xfId="0" applyNumberFormat="1" applyFont="1" applyFill="1" applyAlignment="1">
      <alignment horizontal="right" vertical="center" wrapText="1"/>
    </xf>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29" fillId="0" borderId="0" xfId="0" applyFont="1" applyFill="1"/>
    <xf numFmtId="0" fontId="19" fillId="3" borderId="0" xfId="0" applyFont="1" applyFill="1" applyAlignment="1">
      <alignment horizontal="center" vertical="center" wrapText="1"/>
    </xf>
  </cellXfs>
  <cellStyles count="4">
    <cellStyle name="Komma" xfId="1" builtinId="3"/>
    <cellStyle name="Normal" xfId="0" builtinId="0"/>
    <cellStyle name="Procent" xfId="2" builtinId="5"/>
    <cellStyle name="Valuta" xfId="3" builtinId="4"/>
  </cellStyles>
  <dxfs count="0"/>
  <tableStyles count="0" defaultTableStyle="TableStyleMedium2" defaultPivotStyle="PivotStyleLight16"/>
  <colors>
    <mruColors>
      <color rgb="FF005231"/>
      <color rgb="FFD2E4CE"/>
      <color rgb="FFF7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393261</xdr:colOff>
      <xdr:row>0</xdr:row>
      <xdr:rowOff>189545</xdr:rowOff>
    </xdr:from>
    <xdr:to>
      <xdr:col>9</xdr:col>
      <xdr:colOff>281609</xdr:colOff>
      <xdr:row>2</xdr:row>
      <xdr:rowOff>21026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7131" y="189545"/>
          <a:ext cx="2340000" cy="361568"/>
        </a:xfrm>
        <a:prstGeom prst="rect">
          <a:avLst/>
        </a:prstGeom>
      </xdr:spPr>
    </xdr:pic>
    <xdr:clientData/>
  </xdr:twoCellAnchor>
  <xdr:twoCellAnchor>
    <xdr:from>
      <xdr:col>1</xdr:col>
      <xdr:colOff>50202</xdr:colOff>
      <xdr:row>1</xdr:row>
      <xdr:rowOff>97983</xdr:rowOff>
    </xdr:from>
    <xdr:to>
      <xdr:col>5</xdr:col>
      <xdr:colOff>231913</xdr:colOff>
      <xdr:row>1</xdr:row>
      <xdr:rowOff>99392</xdr:rowOff>
    </xdr:to>
    <xdr:cxnSp macro="">
      <xdr:nvCxnSpPr>
        <xdr:cNvPr id="4" name="Lige forbindelse 3"/>
        <xdr:cNvCxnSpPr/>
      </xdr:nvCxnSpPr>
      <xdr:spPr>
        <a:xfrm>
          <a:off x="232419" y="363026"/>
          <a:ext cx="2633364" cy="1409"/>
        </a:xfrm>
        <a:prstGeom prst="line">
          <a:avLst/>
        </a:prstGeom>
        <a:ln w="19050">
          <a:solidFill>
            <a:srgbClr val="005C3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47626</xdr:rowOff>
    </xdr:from>
    <xdr:to>
      <xdr:col>16</xdr:col>
      <xdr:colOff>590549</xdr:colOff>
      <xdr:row>23</xdr:row>
      <xdr:rowOff>38100</xdr:rowOff>
    </xdr:to>
    <xdr:sp macro="" textlink="">
      <xdr:nvSpPr>
        <xdr:cNvPr id="3" name="Rectangle 2"/>
        <xdr:cNvSpPr>
          <a:spLocks noGrp="1" noChangeArrowheads="1"/>
        </xdr:cNvSpPr>
      </xdr:nvSpPr>
      <xdr:spPr>
        <a:xfrm>
          <a:off x="0" y="314326"/>
          <a:ext cx="10315574" cy="4181474"/>
        </a:xfrm>
        <a:prstGeom prst="rect">
          <a:avLst/>
        </a:prstGeom>
        <a:solidFill>
          <a:schemeClr val="bg1"/>
        </a:solidFill>
      </xdr:spPr>
      <xdr:txBody>
        <a:bodyPr vert="horz" wrap="square" lIns="107287" tIns="53643" rIns="107287" bIns="53643" rtlCol="0">
          <a:noAutofit/>
        </a:bodyPr>
        <a:lstStyle>
          <a:lvl1pPr marL="252000" indent="-252000" algn="l" defTabSz="1072866" rtl="0" eaLnBrk="1" latinLnBrk="0" hangingPunct="1">
            <a:spcBef>
              <a:spcPct val="20000"/>
            </a:spcBef>
            <a:buFont typeface="Arial" pitchFamily="34" charset="0"/>
            <a:buChar char="•"/>
            <a:defRPr sz="2000" kern="1200">
              <a:solidFill>
                <a:schemeClr val="tx1"/>
              </a:solidFill>
              <a:latin typeface="+mn-lt"/>
              <a:ea typeface="+mn-ea"/>
              <a:cs typeface="+mn-cs"/>
            </a:defRPr>
          </a:lvl1pPr>
          <a:lvl2pPr marL="648000" indent="-335270" algn="l" defTabSz="1072866" rtl="0" eaLnBrk="1" latinLnBrk="0" hangingPunct="1">
            <a:spcBef>
              <a:spcPct val="20000"/>
            </a:spcBef>
            <a:buFont typeface="Arial" pitchFamily="34" charset="0"/>
            <a:buChar char="–"/>
            <a:defRPr sz="1800" kern="1200">
              <a:solidFill>
                <a:schemeClr val="tx1"/>
              </a:solidFill>
              <a:latin typeface="+mn-lt"/>
              <a:ea typeface="+mn-ea"/>
              <a:cs typeface="+mn-cs"/>
            </a:defRPr>
          </a:lvl2pPr>
          <a:lvl3pPr marL="972000" indent="-268216" algn="l" defTabSz="1072866" rtl="0" eaLnBrk="1" latinLnBrk="0" hangingPunct="1">
            <a:spcBef>
              <a:spcPct val="20000"/>
            </a:spcBef>
            <a:buFont typeface="Arial" pitchFamily="34" charset="0"/>
            <a:buChar char="•"/>
            <a:defRPr sz="1600" kern="1200">
              <a:solidFill>
                <a:schemeClr val="tx1"/>
              </a:solidFill>
              <a:latin typeface="+mn-lt"/>
              <a:ea typeface="+mn-ea"/>
              <a:cs typeface="+mn-cs"/>
            </a:defRPr>
          </a:lvl3pPr>
          <a:lvl4pPr marL="1296000" indent="-268216" algn="l" defTabSz="1072866" rtl="0" eaLnBrk="1" latinLnBrk="0" hangingPunct="1">
            <a:spcBef>
              <a:spcPct val="20000"/>
            </a:spcBef>
            <a:buFont typeface="Arial" pitchFamily="34" charset="0"/>
            <a:buChar char="–"/>
            <a:defRPr sz="1400" kern="1200">
              <a:solidFill>
                <a:schemeClr val="tx1"/>
              </a:solidFill>
              <a:latin typeface="+mn-lt"/>
              <a:ea typeface="+mn-ea"/>
              <a:cs typeface="+mn-cs"/>
            </a:defRPr>
          </a:lvl4pPr>
          <a:lvl5pPr marL="2413947" indent="-268216" algn="l" defTabSz="1072866" rtl="0" eaLnBrk="1" latinLnBrk="0" hangingPunct="1">
            <a:spcBef>
              <a:spcPct val="20000"/>
            </a:spcBef>
            <a:buFont typeface="Arial" pitchFamily="34" charset="0"/>
            <a:buChar char="»"/>
            <a:defRPr sz="1900" kern="1200">
              <a:solidFill>
                <a:schemeClr val="tx1"/>
              </a:solidFill>
              <a:latin typeface="+mn-lt"/>
              <a:ea typeface="+mn-ea"/>
              <a:cs typeface="+mn-cs"/>
            </a:defRPr>
          </a:lvl5pPr>
          <a:lvl6pPr marL="2950380"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6pPr>
          <a:lvl7pPr marL="3486813"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7pPr>
          <a:lvl8pPr marL="4023246"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8pPr>
          <a:lvl9pPr marL="4559678"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9pPr>
        </a:lstStyle>
        <a:p>
          <a:r>
            <a:rPr lang="en-GB" sz="950"/>
            <a:t>This presentation and the information contained therein is furnished and has been prepared solely for information purposes by Jyske Bank A/S. It is furnished for your private information with the express understanding, which recipient acknowledges, that it is not an offer, recommendation or solicitation to buy, hold or sell, or a means by which any security may be offered or sold</a:t>
          </a:r>
        </a:p>
        <a:p>
          <a:r>
            <a:rPr lang="en-GB" sz="950"/>
            <a:t>The information contained and presented in this presentation, other than the information emanating from and relating to Jyske Bank A/S itself, has been obtained by Jyske Bank A/S from sources believed to be reliable. Jyske Bank A/S can not verify such information, however, and because of the possibility of human or mechanical error by our sources, Jyske Bank A/S or others, no representation is made that such information contained herein is accurate in all material respects or complete. Jyske Bank A/S does not accept any liability for the accuracy, up-to-dateness, adequacy, or completeness of any such information and is not responsible for any errors or omissions or the result obtained from the use of such information. The statements contained herein are statements of our non-binding opinion, not statement of fact or recommendations to buy, hold or sell any securities. Changes to assumptions may have a material impact on any performance detailed. Historic information on performance is not indicative of future performance. Jyske Bank A/S may have issued, and may in the future issue, other presentations or information that are inconsistent with, and reach different conclusions from, the information presented herein. Those presentations or the information reflect the different assumptions, views and analytical methods of the analysts who prepared them and Jyske Bank A/S is under no obligation to ensure that such other presentations or information are brought to the attention of any recipient of the information contained herein</a:t>
          </a:r>
        </a:p>
        <a:p>
          <a:r>
            <a:rPr lang="en-GB" sz="950"/>
            <a:t>Nothing in this presentation constitutes investment, legal, accounting or tax advice, or a representation that any investment or strategy is suitable or appropriate to your individual circumstances, or otherwise constitutes a personal recommendation to you. This presentation is intended only for and directed to persons sufficiently expert to understand the risks involved, namely market professionals. This publication does not replace personal consultancy. Prior to taking any investment decision you should contact your independent investment adviser, your legal or tax adviser, or any other specialist for further and more up-to–date information on specific investment opportunities and for individual investment advice and in order to confirm that the transaction complies with your objectives and constraints, regarding the appropriateness of investing in any securities or investment strategies discussed herein</a:t>
          </a:r>
        </a:p>
        <a:p>
          <a:r>
            <a:rPr lang="en-GB" sz="950"/>
            <a:t>Jyske Bank A/S or its affiliates (and their directors, officers or employees) may have effected or may effect transactions for its own account (buy or sell or have a long or short position) in any investment outlined herein or any investment related to such an investment. Jyske Bank A/S or its affiliates may also have investment banking or other commercial relationship with the issuer of any security mentioned herein. Please note that Jyske Bank A/S or an associated enterprise of Jyske Bank A/S may have been a member of a syndicate of banks, which has underwritten the most recent offering of securities of any company mentioned herein in the last five years. Jyske Bank A/S or an associated enterprise may also have, within the last three years, served as manager or co-manager of a public offering of securities for, or currently may make a primary market in issues of, any or all of the entities mentioned herein or may be providing, or have provided within the previous 12 months, significant advice or investment services in relation to the investment concerned or a related investment</a:t>
          </a:r>
        </a:p>
        <a:p>
          <a:r>
            <a:rPr lang="en-GB" sz="950"/>
            <a:t>Any particular security or investment referred to in this presentation may involve a high degree of risk, which may include principal, interest rate, index, currency, credit, political, liquidity, time value, commodity and market risk and is not suitable for all investors. Any securities may experience sudden and large falls in their value causing losses equal to the original investment when that investment is realized. Any transaction entered into is in reliance only upon your judgment as to both financial, suitability and risk criteria. Jyske Bank A/S does not hold itself out to be an advisor in these circumstances, nor does any of its staff have the authority to do so.</a:t>
          </a:r>
        </a:p>
        <a:p>
          <a:pPr marL="0" indent="0">
            <a:buNone/>
          </a:pPr>
          <a:endParaRPr lang="en-GB" sz="950"/>
        </a:p>
      </xdr:txBody>
    </xdr:sp>
    <xdr:clientData/>
  </xdr:twoCellAnchor>
</xdr:wsDr>
</file>

<file path=xl/theme/theme1.xml><?xml version="1.0" encoding="utf-8"?>
<a:theme xmlns:a="http://schemas.openxmlformats.org/drawingml/2006/main" name="JB Tema">
  <a:themeElements>
    <a:clrScheme name="Jyske Bank">
      <a:dk1>
        <a:sysClr val="windowText" lastClr="000000"/>
      </a:dk1>
      <a:lt1>
        <a:sysClr val="window" lastClr="FFFFFF"/>
      </a:lt1>
      <a:dk2>
        <a:srgbClr val="9D9D9C"/>
      </a:dk2>
      <a:lt2>
        <a:srgbClr val="ECE8DC"/>
      </a:lt2>
      <a:accent1>
        <a:srgbClr val="005231"/>
      </a:accent1>
      <a:accent2>
        <a:srgbClr val="87C088"/>
      </a:accent2>
      <a:accent3>
        <a:srgbClr val="828282"/>
      </a:accent3>
      <a:accent4>
        <a:srgbClr val="D2E4CE"/>
      </a:accent4>
      <a:accent5>
        <a:srgbClr val="DF4B23"/>
      </a:accent5>
      <a:accent6>
        <a:srgbClr val="F0D16D"/>
      </a:accent6>
      <a:hlink>
        <a:srgbClr val="005231"/>
      </a:hlink>
      <a:folHlink>
        <a:srgbClr val="005231"/>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showGridLines="0" showRowColHeaders="0" tabSelected="1" zoomScale="130" zoomScaleNormal="130" zoomScaleSheetLayoutView="100" workbookViewId="0"/>
  </sheetViews>
  <sheetFormatPr defaultColWidth="0" defaultRowHeight="21" zeroHeight="1" x14ac:dyDescent="0.35"/>
  <cols>
    <col min="1" max="1" width="2.7109375" style="203" customWidth="1"/>
    <col min="2" max="10" width="9.140625" style="203" customWidth="1"/>
    <col min="11" max="16384" width="9.140625" style="203" hidden="1"/>
  </cols>
  <sheetData>
    <row r="1" spans="2:2" x14ac:dyDescent="0.35"/>
    <row r="2" spans="2:2" x14ac:dyDescent="0.35"/>
    <row r="3" spans="2:2" x14ac:dyDescent="0.35">
      <c r="B3" s="207" t="s">
        <v>67</v>
      </c>
    </row>
    <row r="4" spans="2:2" s="204" customFormat="1" x14ac:dyDescent="0.35">
      <c r="B4" s="203"/>
    </row>
    <row r="5" spans="2:2" s="204" customFormat="1" ht="15.75" x14ac:dyDescent="0.25">
      <c r="B5" s="205" t="s">
        <v>46</v>
      </c>
    </row>
    <row r="6" spans="2:2" s="204" customFormat="1" ht="15.75" x14ac:dyDescent="0.25">
      <c r="B6" s="205" t="s">
        <v>101</v>
      </c>
    </row>
    <row r="7" spans="2:2" s="204" customFormat="1" ht="15.75" x14ac:dyDescent="0.25">
      <c r="B7" s="205" t="s">
        <v>102</v>
      </c>
    </row>
    <row r="8" spans="2:2" s="204" customFormat="1" ht="15.75" x14ac:dyDescent="0.25">
      <c r="B8" s="205" t="s">
        <v>103</v>
      </c>
    </row>
    <row r="9" spans="2:2" s="204" customFormat="1" ht="15.75" x14ac:dyDescent="0.25">
      <c r="B9" s="205" t="s">
        <v>104</v>
      </c>
    </row>
    <row r="10" spans="2:2" s="204" customFormat="1" ht="15.75" x14ac:dyDescent="0.25">
      <c r="B10" s="205" t="s">
        <v>105</v>
      </c>
    </row>
    <row r="11" spans="2:2" s="204" customFormat="1" ht="15.75" x14ac:dyDescent="0.25">
      <c r="B11" s="205" t="s">
        <v>106</v>
      </c>
    </row>
    <row r="12" spans="2:2" s="204" customFormat="1" ht="15.75" x14ac:dyDescent="0.25">
      <c r="B12" s="205" t="s">
        <v>107</v>
      </c>
    </row>
    <row r="13" spans="2:2" s="204" customFormat="1" ht="15.75" x14ac:dyDescent="0.25">
      <c r="B13" s="205" t="s">
        <v>108</v>
      </c>
    </row>
    <row r="14" spans="2:2" x14ac:dyDescent="0.35"/>
    <row r="15" spans="2:2" x14ac:dyDescent="0.35"/>
    <row r="16" spans="2:2" hidden="1" x14ac:dyDescent="0.35"/>
    <row r="17" spans="1:1" hidden="1" x14ac:dyDescent="0.35"/>
    <row r="18" spans="1:1" hidden="1" x14ac:dyDescent="0.35"/>
    <row r="19" spans="1:1" hidden="1" x14ac:dyDescent="0.35"/>
    <row r="20" spans="1:1" hidden="1" x14ac:dyDescent="0.35"/>
    <row r="21" spans="1:1" hidden="1" x14ac:dyDescent="0.35">
      <c r="A21" s="205" t="str">
        <f ca="1">IF(ROW(B12)&gt;_xlfn.SHEETS(),REPT(NOW(),),SUBSTITUTE(HYPERLINK("#'"&amp;TRIM(RIGHT(SUBSTITUTE(SUBSTITUTE(INDEX(TabNames,ROW(B12))," ",CHAR(255)),"]",REPT(" ",32)),32))&amp;"'!A1",TRIM(RIGHT(SUBSTITUTE(SUBSTITUTE(INDEX(TabNames,ROW(B12))," ",CHAR(255)),"]",REPT(" ",32)),32))),CHAR(255)," "))</f>
        <v/>
      </c>
    </row>
    <row r="22" spans="1:1" ht="16.5" hidden="1" customHeight="1" x14ac:dyDescent="0.35">
      <c r="A22" s="20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
  <sheetViews>
    <sheetView showRowColHeaders="0" zoomScaleNormal="100" zoomScaleSheetLayoutView="112" workbookViewId="0"/>
  </sheetViews>
  <sheetFormatPr defaultColWidth="0" defaultRowHeight="15" zeroHeight="1" x14ac:dyDescent="0.25"/>
  <cols>
    <col min="1" max="1" width="16.140625" style="39" bestFit="1" customWidth="1"/>
    <col min="2" max="15" width="9.42578125" style="39" customWidth="1"/>
    <col min="16" max="16" width="2.7109375" style="39" customWidth="1"/>
    <col min="17" max="16384" width="9.140625" style="39" hidden="1"/>
  </cols>
  <sheetData>
    <row r="1" spans="1:15" ht="21" customHeight="1" x14ac:dyDescent="0.25">
      <c r="A1" s="179" t="s">
        <v>75</v>
      </c>
      <c r="B1" s="179"/>
      <c r="C1" s="179"/>
      <c r="D1" s="179"/>
      <c r="E1" s="179"/>
      <c r="F1" s="179"/>
      <c r="G1" s="179"/>
      <c r="H1" s="178"/>
      <c r="I1" s="151"/>
      <c r="J1" s="38"/>
      <c r="K1" s="38"/>
      <c r="L1" s="38"/>
      <c r="M1" s="38"/>
      <c r="N1" s="38"/>
      <c r="O1" s="38"/>
    </row>
    <row r="2" spans="1:15" ht="7.5" customHeight="1" x14ac:dyDescent="0.25">
      <c r="A2" s="175"/>
      <c r="B2" s="175"/>
      <c r="C2" s="175"/>
      <c r="D2" s="175"/>
      <c r="E2" s="175"/>
      <c r="F2" s="175"/>
      <c r="G2" s="175"/>
      <c r="H2" s="176"/>
      <c r="I2" s="176"/>
      <c r="J2" s="176"/>
      <c r="K2" s="176"/>
      <c r="L2" s="176"/>
      <c r="M2" s="176"/>
      <c r="N2" s="176"/>
      <c r="O2" s="176"/>
    </row>
    <row r="3" spans="1:15" x14ac:dyDescent="0.25">
      <c r="A3" s="130"/>
      <c r="B3" s="62" t="s">
        <v>126</v>
      </c>
      <c r="C3" s="32" t="s">
        <v>124</v>
      </c>
      <c r="D3" s="32" t="s">
        <v>123</v>
      </c>
      <c r="E3" s="32" t="s">
        <v>122</v>
      </c>
      <c r="F3" s="32" t="s">
        <v>109</v>
      </c>
      <c r="G3" s="32" t="s">
        <v>88</v>
      </c>
      <c r="H3" s="32" t="s">
        <v>45</v>
      </c>
      <c r="I3" s="32" t="s">
        <v>44</v>
      </c>
      <c r="J3" s="32" t="s">
        <v>43</v>
      </c>
      <c r="K3" s="32" t="s">
        <v>42</v>
      </c>
      <c r="L3" s="32" t="s">
        <v>41</v>
      </c>
      <c r="M3" s="32" t="s">
        <v>86</v>
      </c>
      <c r="N3" s="32" t="s">
        <v>85</v>
      </c>
      <c r="O3" s="32" t="s">
        <v>87</v>
      </c>
    </row>
    <row r="4" spans="1:15" x14ac:dyDescent="0.25">
      <c r="A4" s="130" t="s">
        <v>76</v>
      </c>
      <c r="B4" s="145">
        <v>19.8</v>
      </c>
      <c r="C4" s="132">
        <v>20.100000000000001</v>
      </c>
      <c r="D4" s="132">
        <v>20</v>
      </c>
      <c r="E4" s="130">
        <v>20.3</v>
      </c>
      <c r="F4" s="130">
        <v>20.399999999999999</v>
      </c>
      <c r="G4" s="132">
        <v>20</v>
      </c>
      <c r="H4" s="130">
        <v>19.8</v>
      </c>
      <c r="I4" s="130">
        <v>19.8</v>
      </c>
      <c r="J4" s="130">
        <v>19.399999999999999</v>
      </c>
      <c r="K4" s="130">
        <v>17.600000000000001</v>
      </c>
      <c r="L4" s="130">
        <v>18.3</v>
      </c>
      <c r="M4" s="130">
        <v>17.8</v>
      </c>
      <c r="N4" s="132">
        <v>17</v>
      </c>
      <c r="O4" s="130">
        <v>16.7</v>
      </c>
    </row>
    <row r="5" spans="1:15" x14ac:dyDescent="0.25">
      <c r="A5" s="130" t="s">
        <v>77</v>
      </c>
      <c r="B5" s="145">
        <v>16</v>
      </c>
      <c r="C5" s="130">
        <v>16.600000000000001</v>
      </c>
      <c r="D5" s="130">
        <v>16.399999999999999</v>
      </c>
      <c r="E5" s="130">
        <v>16.600000000000001</v>
      </c>
      <c r="F5" s="130">
        <v>16.7</v>
      </c>
      <c r="G5" s="130">
        <v>16.5</v>
      </c>
      <c r="H5" s="130">
        <v>16.399999999999999</v>
      </c>
      <c r="I5" s="130">
        <v>16.2</v>
      </c>
      <c r="J5" s="130">
        <v>16.5</v>
      </c>
      <c r="K5" s="130">
        <v>15.8</v>
      </c>
      <c r="L5" s="130">
        <v>16.5</v>
      </c>
      <c r="M5" s="130">
        <v>15.9</v>
      </c>
      <c r="N5" s="130">
        <v>15.8</v>
      </c>
      <c r="O5" s="130">
        <v>15.9</v>
      </c>
    </row>
    <row r="6" spans="1:15" x14ac:dyDescent="0.25">
      <c r="A6" s="130" t="s">
        <v>118</v>
      </c>
      <c r="B6" s="131">
        <v>1.9</v>
      </c>
      <c r="C6" s="130">
        <v>1.5</v>
      </c>
      <c r="D6" s="130">
        <v>1.6</v>
      </c>
      <c r="E6" s="130">
        <v>1.7</v>
      </c>
      <c r="F6" s="130">
        <v>1.7</v>
      </c>
      <c r="G6" s="130">
        <v>1.7</v>
      </c>
      <c r="H6" s="130">
        <v>1.6000000000000014</v>
      </c>
      <c r="I6" s="130">
        <v>1.8000000000000007</v>
      </c>
      <c r="J6" s="132">
        <v>1.1299999999999999</v>
      </c>
      <c r="K6" s="130">
        <v>1.2</v>
      </c>
      <c r="L6" s="130">
        <v>1.2</v>
      </c>
      <c r="M6" s="130">
        <v>1.2</v>
      </c>
      <c r="N6" s="130">
        <v>0.4</v>
      </c>
      <c r="O6" s="130">
        <v>0.4</v>
      </c>
    </row>
    <row r="7" spans="1:15" x14ac:dyDescent="0.25">
      <c r="A7" s="130" t="s">
        <v>84</v>
      </c>
      <c r="B7" s="145">
        <v>1.9</v>
      </c>
      <c r="C7" s="132">
        <v>2</v>
      </c>
      <c r="D7" s="132">
        <v>2</v>
      </c>
      <c r="E7" s="132">
        <v>2</v>
      </c>
      <c r="F7" s="132">
        <v>2</v>
      </c>
      <c r="G7" s="130">
        <v>1.8</v>
      </c>
      <c r="H7" s="130">
        <v>1.8000000000000007</v>
      </c>
      <c r="I7" s="130">
        <v>1.8000000000000007</v>
      </c>
      <c r="J7" s="132">
        <v>1.84</v>
      </c>
      <c r="K7" s="130">
        <v>0.6</v>
      </c>
      <c r="L7" s="130">
        <v>0.6</v>
      </c>
      <c r="M7" s="130">
        <v>0.7</v>
      </c>
      <c r="N7" s="130">
        <v>0.8</v>
      </c>
      <c r="O7" s="130">
        <v>0.4</v>
      </c>
    </row>
  </sheetData>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
  <sheetViews>
    <sheetView showRowColHeaders="0" view="pageBreakPreview" zoomScaleNormal="100" zoomScaleSheetLayoutView="100" workbookViewId="0">
      <selection activeCell="A24" sqref="A24"/>
    </sheetView>
  </sheetViews>
  <sheetFormatPr defaultColWidth="9.140625" defaultRowHeight="15" x14ac:dyDescent="0.25"/>
  <cols>
    <col min="1" max="15" width="9.140625" style="1"/>
    <col min="16" max="16" width="8.7109375" style="1" customWidth="1"/>
    <col min="17" max="16384" width="9.140625" style="1"/>
  </cols>
  <sheetData>
    <row r="1" spans="1:17" ht="21" customHeight="1" x14ac:dyDescent="0.25">
      <c r="A1" s="179" t="s">
        <v>46</v>
      </c>
      <c r="B1" s="179"/>
      <c r="C1" s="179"/>
      <c r="D1" s="177"/>
      <c r="E1" s="177"/>
      <c r="F1" s="178"/>
      <c r="G1" s="146"/>
      <c r="H1" s="22"/>
      <c r="I1" s="22"/>
      <c r="J1" s="22"/>
      <c r="K1" s="22"/>
      <c r="L1" s="22"/>
      <c r="M1" s="22"/>
      <c r="N1" s="22"/>
      <c r="O1" s="22"/>
      <c r="P1" s="22"/>
      <c r="Q1" s="22"/>
    </row>
    <row r="2" spans="1:17" ht="15" customHeight="1" x14ac:dyDescent="0.25">
      <c r="A2" s="39"/>
      <c r="B2" s="39"/>
      <c r="C2" s="39"/>
    </row>
  </sheetData>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1"/>
  <sheetViews>
    <sheetView showGridLines="0" showRowColHeaders="0" zoomScaleNormal="100" zoomScaleSheetLayoutView="130" workbookViewId="0"/>
  </sheetViews>
  <sheetFormatPr defaultColWidth="0" defaultRowHeight="15" zeroHeight="1" x14ac:dyDescent="0.25"/>
  <cols>
    <col min="1" max="1" width="37.140625" style="1" customWidth="1"/>
    <col min="2" max="3" width="9.42578125" style="1" customWidth="1"/>
    <col min="4" max="15" width="10.140625" style="1" customWidth="1"/>
    <col min="16" max="16" width="2.7109375" style="1" customWidth="1"/>
    <col min="17" max="16384" width="9.140625" style="1" hidden="1"/>
  </cols>
  <sheetData>
    <row r="1" spans="1:15" ht="21" customHeight="1" x14ac:dyDescent="0.25">
      <c r="A1" s="88" t="s">
        <v>125</v>
      </c>
      <c r="B1" s="88"/>
      <c r="C1" s="88"/>
      <c r="D1" s="88"/>
      <c r="E1" s="88"/>
      <c r="F1" s="88"/>
      <c r="G1" s="88"/>
      <c r="H1" s="88"/>
      <c r="I1" s="89"/>
      <c r="J1" s="89"/>
      <c r="K1" s="2"/>
      <c r="L1" s="2"/>
      <c r="M1" s="2"/>
      <c r="N1" s="2"/>
      <c r="O1" s="2"/>
    </row>
    <row r="2" spans="1:15" ht="7.5" customHeight="1" x14ac:dyDescent="0.25">
      <c r="A2" s="10"/>
      <c r="B2" s="70"/>
      <c r="C2" s="70"/>
      <c r="D2" s="70"/>
      <c r="E2" s="70"/>
      <c r="F2" s="70"/>
      <c r="G2" s="70"/>
      <c r="H2" s="10"/>
      <c r="I2" s="10"/>
      <c r="J2" s="10"/>
      <c r="K2" s="10"/>
      <c r="L2" s="10"/>
    </row>
    <row r="3" spans="1:15" x14ac:dyDescent="0.25">
      <c r="A3" s="11"/>
      <c r="B3" s="69" t="s">
        <v>126</v>
      </c>
      <c r="C3" s="67" t="s">
        <v>124</v>
      </c>
      <c r="D3" s="67" t="s">
        <v>123</v>
      </c>
      <c r="E3" s="67" t="s">
        <v>122</v>
      </c>
      <c r="F3" s="67" t="s">
        <v>109</v>
      </c>
      <c r="G3" s="67" t="s">
        <v>88</v>
      </c>
      <c r="H3" s="67" t="s">
        <v>45</v>
      </c>
      <c r="I3" s="12" t="s">
        <v>44</v>
      </c>
      <c r="J3" s="67" t="s">
        <v>43</v>
      </c>
      <c r="K3" s="12" t="s">
        <v>42</v>
      </c>
      <c r="L3" s="12" t="s">
        <v>41</v>
      </c>
      <c r="M3" s="51" t="s">
        <v>86</v>
      </c>
      <c r="N3" s="51" t="s">
        <v>85</v>
      </c>
      <c r="O3" s="51" t="s">
        <v>87</v>
      </c>
    </row>
    <row r="4" spans="1:15" x14ac:dyDescent="0.25">
      <c r="A4" s="11" t="s">
        <v>0</v>
      </c>
      <c r="B4" s="3">
        <v>1340</v>
      </c>
      <c r="C4" s="13">
        <v>1324</v>
      </c>
      <c r="D4" s="13">
        <v>1371</v>
      </c>
      <c r="E4" s="13">
        <v>1407</v>
      </c>
      <c r="F4" s="13">
        <v>1439</v>
      </c>
      <c r="G4" s="13">
        <v>1407</v>
      </c>
      <c r="H4" s="13">
        <v>1537</v>
      </c>
      <c r="I4" s="13">
        <v>1381</v>
      </c>
      <c r="J4" s="13">
        <v>1386</v>
      </c>
      <c r="K4" s="13">
        <v>1370</v>
      </c>
      <c r="L4" s="13">
        <v>1457</v>
      </c>
      <c r="M4" s="13">
        <v>1393</v>
      </c>
      <c r="N4" s="13">
        <v>1448</v>
      </c>
      <c r="O4" s="13">
        <v>1450</v>
      </c>
    </row>
    <row r="5" spans="1:15" x14ac:dyDescent="0.25">
      <c r="A5" s="11" t="s">
        <v>1</v>
      </c>
      <c r="B5" s="3">
        <v>523</v>
      </c>
      <c r="C5" s="13">
        <v>463</v>
      </c>
      <c r="D5" s="13">
        <v>506</v>
      </c>
      <c r="E5" s="13">
        <v>443</v>
      </c>
      <c r="F5" s="13">
        <v>399</v>
      </c>
      <c r="G5" s="13">
        <v>506</v>
      </c>
      <c r="H5" s="13">
        <v>654</v>
      </c>
      <c r="I5" s="13">
        <v>436</v>
      </c>
      <c r="J5" s="13">
        <v>420</v>
      </c>
      <c r="K5" s="13">
        <v>447</v>
      </c>
      <c r="L5" s="13">
        <v>501</v>
      </c>
      <c r="M5" s="13">
        <v>363</v>
      </c>
      <c r="N5" s="13">
        <v>343</v>
      </c>
      <c r="O5" s="13">
        <v>324</v>
      </c>
    </row>
    <row r="6" spans="1:15" x14ac:dyDescent="0.25">
      <c r="A6" s="11" t="s">
        <v>2</v>
      </c>
      <c r="B6" s="4">
        <v>-8</v>
      </c>
      <c r="C6" s="14">
        <v>193</v>
      </c>
      <c r="D6" s="14">
        <v>-49</v>
      </c>
      <c r="E6" s="14">
        <v>132</v>
      </c>
      <c r="F6" s="14">
        <v>-38</v>
      </c>
      <c r="G6" s="14">
        <v>-68</v>
      </c>
      <c r="H6" s="14">
        <v>38</v>
      </c>
      <c r="I6" s="14">
        <v>96</v>
      </c>
      <c r="J6" s="14">
        <v>97</v>
      </c>
      <c r="K6" s="14">
        <v>346</v>
      </c>
      <c r="L6" s="14">
        <v>232</v>
      </c>
      <c r="M6" s="14">
        <v>170</v>
      </c>
      <c r="N6" s="14">
        <v>169</v>
      </c>
      <c r="O6" s="14">
        <v>210</v>
      </c>
    </row>
    <row r="7" spans="1:15" x14ac:dyDescent="0.25">
      <c r="A7" s="11" t="s">
        <v>3</v>
      </c>
      <c r="B7" s="4">
        <v>59</v>
      </c>
      <c r="C7" s="14">
        <v>47</v>
      </c>
      <c r="D7" s="14">
        <v>32</v>
      </c>
      <c r="E7" s="14">
        <v>127</v>
      </c>
      <c r="F7" s="14">
        <v>239</v>
      </c>
      <c r="G7" s="14">
        <v>65</v>
      </c>
      <c r="H7" s="14">
        <v>-29</v>
      </c>
      <c r="I7" s="14">
        <v>29</v>
      </c>
      <c r="J7" s="14">
        <v>147</v>
      </c>
      <c r="K7" s="14">
        <v>60</v>
      </c>
      <c r="L7" s="13">
        <v>79</v>
      </c>
      <c r="M7" s="13">
        <v>48</v>
      </c>
      <c r="N7" s="13">
        <v>73</v>
      </c>
      <c r="O7" s="13">
        <v>57</v>
      </c>
    </row>
    <row r="8" spans="1:15" ht="15.75" thickBot="1" x14ac:dyDescent="0.3">
      <c r="A8" s="15" t="s">
        <v>4</v>
      </c>
      <c r="B8" s="5">
        <v>34</v>
      </c>
      <c r="C8" s="16">
        <v>24</v>
      </c>
      <c r="D8" s="16">
        <v>8</v>
      </c>
      <c r="E8" s="16">
        <v>26</v>
      </c>
      <c r="F8" s="16">
        <v>21</v>
      </c>
      <c r="G8" s="16">
        <v>26</v>
      </c>
      <c r="H8" s="16">
        <v>-6</v>
      </c>
      <c r="I8" s="16">
        <v>-43</v>
      </c>
      <c r="J8" s="16">
        <v>-21</v>
      </c>
      <c r="K8" s="16">
        <v>16</v>
      </c>
      <c r="L8" s="16">
        <v>-27</v>
      </c>
      <c r="M8" s="16">
        <v>21</v>
      </c>
      <c r="N8" s="16">
        <v>28</v>
      </c>
      <c r="O8" s="16">
        <v>22</v>
      </c>
    </row>
    <row r="9" spans="1:15" x14ac:dyDescent="0.25">
      <c r="A9" s="17" t="s">
        <v>5</v>
      </c>
      <c r="B9" s="6">
        <v>1948</v>
      </c>
      <c r="C9" s="18">
        <v>2051</v>
      </c>
      <c r="D9" s="18">
        <v>1868</v>
      </c>
      <c r="E9" s="18">
        <v>2135</v>
      </c>
      <c r="F9" s="18">
        <v>2060</v>
      </c>
      <c r="G9" s="18">
        <v>1936</v>
      </c>
      <c r="H9" s="18">
        <v>2194</v>
      </c>
      <c r="I9" s="18">
        <v>1899</v>
      </c>
      <c r="J9" s="18">
        <v>2029</v>
      </c>
      <c r="K9" s="18">
        <v>2239</v>
      </c>
      <c r="L9" s="18">
        <v>2242</v>
      </c>
      <c r="M9" s="18">
        <v>1995</v>
      </c>
      <c r="N9" s="18">
        <v>2061</v>
      </c>
      <c r="O9" s="18">
        <v>2063</v>
      </c>
    </row>
    <row r="10" spans="1:15" ht="15.75" thickBot="1" x14ac:dyDescent="0.3">
      <c r="A10" s="15" t="s">
        <v>6</v>
      </c>
      <c r="B10" s="63">
        <v>1256</v>
      </c>
      <c r="C10" s="26">
        <v>1285</v>
      </c>
      <c r="D10" s="26">
        <v>1232</v>
      </c>
      <c r="E10" s="26">
        <v>1249</v>
      </c>
      <c r="F10" s="26">
        <v>1143</v>
      </c>
      <c r="G10" s="26">
        <v>1272</v>
      </c>
      <c r="H10" s="26">
        <v>1326</v>
      </c>
      <c r="I10" s="26">
        <v>1270</v>
      </c>
      <c r="J10" s="26">
        <v>1388</v>
      </c>
      <c r="K10" s="26">
        <v>1390</v>
      </c>
      <c r="L10" s="26">
        <v>1335</v>
      </c>
      <c r="M10" s="26">
        <v>1275</v>
      </c>
      <c r="N10" s="26">
        <v>1230</v>
      </c>
      <c r="O10" s="26">
        <v>1268</v>
      </c>
    </row>
    <row r="11" spans="1:15" x14ac:dyDescent="0.25">
      <c r="A11" s="17" t="s">
        <v>7</v>
      </c>
      <c r="B11" s="6">
        <v>692</v>
      </c>
      <c r="C11" s="18">
        <v>766</v>
      </c>
      <c r="D11" s="18">
        <v>636</v>
      </c>
      <c r="E11" s="18">
        <v>886</v>
      </c>
      <c r="F11" s="18">
        <v>917</v>
      </c>
      <c r="G11" s="18">
        <v>664</v>
      </c>
      <c r="H11" s="18">
        <v>868</v>
      </c>
      <c r="I11" s="18">
        <v>629</v>
      </c>
      <c r="J11" s="18">
        <v>641</v>
      </c>
      <c r="K11" s="18">
        <v>849</v>
      </c>
      <c r="L11" s="18">
        <v>907</v>
      </c>
      <c r="M11" s="18">
        <v>720</v>
      </c>
      <c r="N11" s="18">
        <v>831</v>
      </c>
      <c r="O11" s="18">
        <v>795</v>
      </c>
    </row>
    <row r="12" spans="1:15" ht="15.75" thickBot="1" x14ac:dyDescent="0.3">
      <c r="A12" s="15" t="s">
        <v>8</v>
      </c>
      <c r="B12" s="5">
        <v>9</v>
      </c>
      <c r="C12" s="16">
        <v>-16</v>
      </c>
      <c r="D12" s="16">
        <v>29</v>
      </c>
      <c r="E12" s="16">
        <v>104</v>
      </c>
      <c r="F12" s="16">
        <v>27</v>
      </c>
      <c r="G12" s="16">
        <v>308</v>
      </c>
      <c r="H12" s="16">
        <v>-139</v>
      </c>
      <c r="I12" s="16">
        <v>-194</v>
      </c>
      <c r="J12" s="16">
        <v>-75</v>
      </c>
      <c r="K12" s="16">
        <v>-45</v>
      </c>
      <c r="L12" s="26">
        <v>-293</v>
      </c>
      <c r="M12" s="26">
        <v>77</v>
      </c>
      <c r="N12" s="26">
        <v>-105</v>
      </c>
      <c r="O12" s="26">
        <v>172</v>
      </c>
    </row>
    <row r="13" spans="1:15" x14ac:dyDescent="0.25">
      <c r="A13" s="17" t="s">
        <v>9</v>
      </c>
      <c r="B13" s="64">
        <v>683</v>
      </c>
      <c r="C13" s="27">
        <v>782</v>
      </c>
      <c r="D13" s="27">
        <v>607</v>
      </c>
      <c r="E13" s="27">
        <v>782</v>
      </c>
      <c r="F13" s="27">
        <v>890</v>
      </c>
      <c r="G13" s="27">
        <v>356</v>
      </c>
      <c r="H13" s="27">
        <v>1007</v>
      </c>
      <c r="I13" s="27">
        <v>823</v>
      </c>
      <c r="J13" s="27">
        <v>716</v>
      </c>
      <c r="K13" s="27">
        <v>894</v>
      </c>
      <c r="L13" s="27">
        <v>1200</v>
      </c>
      <c r="M13" s="27">
        <v>643</v>
      </c>
      <c r="N13" s="27">
        <v>936</v>
      </c>
      <c r="O13" s="27">
        <v>623</v>
      </c>
    </row>
    <row r="14" spans="1:15" ht="15.75" thickBot="1" x14ac:dyDescent="0.3">
      <c r="A14" s="15" t="s">
        <v>10</v>
      </c>
      <c r="B14" s="59">
        <v>-50</v>
      </c>
      <c r="C14" s="28">
        <v>-11</v>
      </c>
      <c r="D14" s="28">
        <v>-11</v>
      </c>
      <c r="E14" s="28">
        <v>-20</v>
      </c>
      <c r="F14" s="28">
        <v>129</v>
      </c>
      <c r="G14" s="28">
        <v>407</v>
      </c>
      <c r="H14" s="28">
        <v>-30</v>
      </c>
      <c r="I14" s="28">
        <v>135</v>
      </c>
      <c r="J14" s="28">
        <v>108</v>
      </c>
      <c r="K14" s="28">
        <v>349</v>
      </c>
      <c r="L14" s="28">
        <v>303</v>
      </c>
      <c r="M14" s="28">
        <v>258</v>
      </c>
      <c r="N14" s="28">
        <v>88</v>
      </c>
      <c r="O14" s="28">
        <v>-145</v>
      </c>
    </row>
    <row r="15" spans="1:15" x14ac:dyDescent="0.25">
      <c r="A15" s="17" t="s">
        <v>11</v>
      </c>
      <c r="B15" s="64">
        <v>633</v>
      </c>
      <c r="C15" s="27">
        <v>771</v>
      </c>
      <c r="D15" s="27">
        <v>596</v>
      </c>
      <c r="E15" s="27">
        <v>762</v>
      </c>
      <c r="F15" s="27">
        <v>1019</v>
      </c>
      <c r="G15" s="27">
        <v>763</v>
      </c>
      <c r="H15" s="27">
        <v>977</v>
      </c>
      <c r="I15" s="27">
        <v>958</v>
      </c>
      <c r="J15" s="27">
        <v>824</v>
      </c>
      <c r="K15" s="27">
        <v>1243</v>
      </c>
      <c r="L15" s="27">
        <v>1503</v>
      </c>
      <c r="M15" s="27">
        <v>901</v>
      </c>
      <c r="N15" s="27">
        <v>1024</v>
      </c>
      <c r="O15" s="27">
        <v>478</v>
      </c>
    </row>
    <row r="16" spans="1:15" ht="15.75" thickBot="1" x14ac:dyDescent="0.3">
      <c r="A16" s="15" t="s">
        <v>12</v>
      </c>
      <c r="B16" s="5">
        <v>134</v>
      </c>
      <c r="C16" s="16">
        <v>161</v>
      </c>
      <c r="D16" s="16">
        <v>95</v>
      </c>
      <c r="E16" s="16">
        <v>184</v>
      </c>
      <c r="F16" s="16">
        <v>208</v>
      </c>
      <c r="G16" s="16">
        <v>153</v>
      </c>
      <c r="H16" s="16">
        <v>197</v>
      </c>
      <c r="I16" s="16">
        <v>210</v>
      </c>
      <c r="J16" s="16">
        <v>185</v>
      </c>
      <c r="K16" s="16">
        <v>267</v>
      </c>
      <c r="L16" s="16">
        <v>301</v>
      </c>
      <c r="M16" s="16">
        <v>180</v>
      </c>
      <c r="N16" s="16">
        <v>215</v>
      </c>
      <c r="O16" s="16">
        <v>94</v>
      </c>
    </row>
    <row r="17" spans="1:16" ht="15.75" thickBot="1" x14ac:dyDescent="0.3">
      <c r="A17" s="8" t="s">
        <v>116</v>
      </c>
      <c r="B17" s="65">
        <v>499</v>
      </c>
      <c r="C17" s="29">
        <v>610</v>
      </c>
      <c r="D17" s="29">
        <v>501</v>
      </c>
      <c r="E17" s="29">
        <v>578</v>
      </c>
      <c r="F17" s="29">
        <v>811</v>
      </c>
      <c r="G17" s="29">
        <v>610</v>
      </c>
      <c r="H17" s="29">
        <v>780</v>
      </c>
      <c r="I17" s="29">
        <v>748</v>
      </c>
      <c r="J17" s="29">
        <v>639</v>
      </c>
      <c r="K17" s="29">
        <v>976</v>
      </c>
      <c r="L17" s="29">
        <v>1202</v>
      </c>
      <c r="M17" s="29">
        <v>721</v>
      </c>
      <c r="N17" s="29">
        <v>809</v>
      </c>
      <c r="O17" s="29">
        <v>384</v>
      </c>
    </row>
    <row r="18" spans="1:16" x14ac:dyDescent="0.25">
      <c r="A18" s="53"/>
      <c r="B18" s="200"/>
      <c r="C18" s="54"/>
      <c r="D18" s="54"/>
      <c r="E18" s="54"/>
      <c r="F18" s="54"/>
      <c r="G18" s="54"/>
      <c r="H18" s="54"/>
      <c r="I18" s="97"/>
      <c r="J18" s="21"/>
      <c r="K18" s="54"/>
      <c r="L18" s="54"/>
    </row>
    <row r="19" spans="1:16" ht="21" customHeight="1" x14ac:dyDescent="0.25">
      <c r="A19" s="180" t="s">
        <v>96</v>
      </c>
      <c r="B19" s="180"/>
      <c r="C19" s="180"/>
      <c r="D19" s="180"/>
      <c r="E19" s="180"/>
      <c r="F19" s="180"/>
      <c r="G19" s="180"/>
      <c r="H19" s="180"/>
      <c r="I19" s="180"/>
      <c r="J19" s="180"/>
      <c r="K19" s="180"/>
      <c r="L19" s="180"/>
      <c r="M19" s="47"/>
      <c r="N19" s="47"/>
      <c r="O19" s="47"/>
    </row>
    <row r="20" spans="1:16" ht="7.5" customHeight="1" x14ac:dyDescent="0.25">
      <c r="A20" s="90"/>
      <c r="B20" s="90"/>
      <c r="C20" s="90"/>
      <c r="D20" s="90"/>
      <c r="E20" s="90"/>
      <c r="F20" s="90"/>
      <c r="G20" s="90"/>
      <c r="H20" s="90"/>
      <c r="I20" s="90"/>
      <c r="J20" s="90"/>
      <c r="K20" s="90"/>
      <c r="L20" s="90"/>
    </row>
    <row r="21" spans="1:16" ht="15" customHeight="1" x14ac:dyDescent="0.25">
      <c r="A21" s="25"/>
      <c r="B21" s="69" t="s">
        <v>126</v>
      </c>
      <c r="C21" s="35" t="s">
        <v>124</v>
      </c>
      <c r="D21" s="35" t="s">
        <v>123</v>
      </c>
      <c r="E21" s="35" t="s">
        <v>122</v>
      </c>
      <c r="F21" s="35" t="s">
        <v>109</v>
      </c>
      <c r="G21" s="35" t="s">
        <v>88</v>
      </c>
      <c r="H21" s="35" t="s">
        <v>45</v>
      </c>
      <c r="I21" s="35" t="s">
        <v>44</v>
      </c>
      <c r="J21" s="35" t="s">
        <v>43</v>
      </c>
      <c r="K21" s="35" t="s">
        <v>42</v>
      </c>
      <c r="L21" s="35" t="s">
        <v>41</v>
      </c>
      <c r="M21" s="35" t="s">
        <v>86</v>
      </c>
      <c r="N21" s="35" t="s">
        <v>85</v>
      </c>
      <c r="O21" s="35" t="s">
        <v>87</v>
      </c>
    </row>
    <row r="22" spans="1:16" x14ac:dyDescent="0.25">
      <c r="A22" s="11" t="s">
        <v>13</v>
      </c>
      <c r="B22" s="142">
        <v>479875</v>
      </c>
      <c r="C22" s="137">
        <v>470495</v>
      </c>
      <c r="D22" s="137">
        <v>462797</v>
      </c>
      <c r="E22" s="137">
        <v>457721</v>
      </c>
      <c r="F22" s="137">
        <v>455373</v>
      </c>
      <c r="G22" s="137">
        <v>447745</v>
      </c>
      <c r="H22" s="137">
        <v>447673</v>
      </c>
      <c r="I22" s="137">
        <v>441005</v>
      </c>
      <c r="J22" s="138">
        <v>434988</v>
      </c>
      <c r="K22" s="137">
        <v>424914</v>
      </c>
      <c r="L22" s="137">
        <v>422445</v>
      </c>
      <c r="M22" s="137">
        <v>410328</v>
      </c>
      <c r="N22" s="137">
        <v>406910</v>
      </c>
      <c r="O22" s="137">
        <v>410591</v>
      </c>
      <c r="P22" s="135"/>
    </row>
    <row r="23" spans="1:16" x14ac:dyDescent="0.25">
      <c r="A23" s="11" t="s">
        <v>14</v>
      </c>
      <c r="B23" s="142">
        <v>336881</v>
      </c>
      <c r="C23" s="137">
        <v>333277</v>
      </c>
      <c r="D23" s="137">
        <v>326300</v>
      </c>
      <c r="E23" s="137">
        <v>318829</v>
      </c>
      <c r="F23" s="137">
        <v>314448</v>
      </c>
      <c r="G23" s="137">
        <v>309461</v>
      </c>
      <c r="H23" s="137">
        <v>306844</v>
      </c>
      <c r="I23" s="137">
        <v>302985</v>
      </c>
      <c r="J23" s="138">
        <v>295770</v>
      </c>
      <c r="K23" s="137">
        <v>287380</v>
      </c>
      <c r="L23" s="137">
        <v>277016</v>
      </c>
      <c r="M23" s="137">
        <v>275267</v>
      </c>
      <c r="N23" s="137">
        <v>267568</v>
      </c>
      <c r="O23" s="137">
        <v>257909</v>
      </c>
      <c r="P23" s="135"/>
    </row>
    <row r="24" spans="1:16" x14ac:dyDescent="0.25">
      <c r="A24" s="11" t="s">
        <v>15</v>
      </c>
      <c r="B24" s="142">
        <v>103327</v>
      </c>
      <c r="C24" s="137">
        <v>104257</v>
      </c>
      <c r="D24" s="137">
        <v>104082</v>
      </c>
      <c r="E24" s="137">
        <v>104493</v>
      </c>
      <c r="F24" s="137">
        <v>104283</v>
      </c>
      <c r="G24" s="137">
        <v>102472</v>
      </c>
      <c r="H24" s="137">
        <v>101260</v>
      </c>
      <c r="I24" s="137">
        <v>99151</v>
      </c>
      <c r="J24" s="138">
        <v>98575</v>
      </c>
      <c r="K24" s="137">
        <v>96298</v>
      </c>
      <c r="L24" s="137">
        <v>94151</v>
      </c>
      <c r="M24" s="137">
        <v>93984</v>
      </c>
      <c r="N24" s="137">
        <v>96454</v>
      </c>
      <c r="O24" s="137">
        <v>93811</v>
      </c>
      <c r="P24" s="135"/>
    </row>
    <row r="25" spans="1:16" x14ac:dyDescent="0.25">
      <c r="A25" s="11" t="s">
        <v>16</v>
      </c>
      <c r="B25" s="142">
        <v>4703</v>
      </c>
      <c r="C25" s="137">
        <v>4882</v>
      </c>
      <c r="D25" s="137">
        <v>6302</v>
      </c>
      <c r="E25" s="137">
        <v>9436</v>
      </c>
      <c r="F25" s="137">
        <v>12203</v>
      </c>
      <c r="G25" s="137">
        <v>13288</v>
      </c>
      <c r="H25" s="137">
        <v>12150</v>
      </c>
      <c r="I25" s="137">
        <v>10950</v>
      </c>
      <c r="J25" s="138">
        <v>11722</v>
      </c>
      <c r="K25" s="137">
        <v>14227</v>
      </c>
      <c r="L25" s="137">
        <v>17427</v>
      </c>
      <c r="M25" s="137">
        <v>13917</v>
      </c>
      <c r="N25" s="137">
        <v>11369</v>
      </c>
      <c r="O25" s="137">
        <v>11220</v>
      </c>
      <c r="P25" s="135"/>
    </row>
    <row r="26" spans="1:16" x14ac:dyDescent="0.25">
      <c r="A26" s="11" t="s">
        <v>17</v>
      </c>
      <c r="B26" s="142">
        <v>34964</v>
      </c>
      <c r="C26" s="137">
        <v>28079</v>
      </c>
      <c r="D26" s="137">
        <v>26113</v>
      </c>
      <c r="E26" s="137">
        <v>24963</v>
      </c>
      <c r="F26" s="137">
        <v>24439</v>
      </c>
      <c r="G26" s="137">
        <v>22524</v>
      </c>
      <c r="H26" s="137">
        <v>27419</v>
      </c>
      <c r="I26" s="137">
        <v>27919</v>
      </c>
      <c r="J26" s="138">
        <v>28921</v>
      </c>
      <c r="K26" s="137">
        <v>27009</v>
      </c>
      <c r="L26" s="137">
        <v>33851</v>
      </c>
      <c r="M26" s="137">
        <v>27160</v>
      </c>
      <c r="N26" s="137">
        <v>31519</v>
      </c>
      <c r="O26" s="137">
        <v>47651</v>
      </c>
      <c r="P26" s="135"/>
    </row>
    <row r="27" spans="1:16" x14ac:dyDescent="0.25">
      <c r="A27" s="11" t="s">
        <v>18</v>
      </c>
      <c r="B27" s="142">
        <v>98608</v>
      </c>
      <c r="C27" s="137">
        <v>94795</v>
      </c>
      <c r="D27" s="137">
        <v>83210</v>
      </c>
      <c r="E27" s="137">
        <v>74738</v>
      </c>
      <c r="F27" s="137">
        <v>80979</v>
      </c>
      <c r="G27" s="137">
        <v>75096</v>
      </c>
      <c r="H27" s="137">
        <v>79098</v>
      </c>
      <c r="I27" s="137">
        <v>75160</v>
      </c>
      <c r="J27" s="138">
        <v>75984</v>
      </c>
      <c r="K27" s="137">
        <v>84359</v>
      </c>
      <c r="L27" s="137">
        <v>89929</v>
      </c>
      <c r="M27" s="137">
        <v>88868</v>
      </c>
      <c r="N27" s="137">
        <v>76771</v>
      </c>
      <c r="O27" s="137">
        <v>80933</v>
      </c>
      <c r="P27" s="135"/>
    </row>
    <row r="28" spans="1:16" x14ac:dyDescent="0.25">
      <c r="A28" s="11" t="s">
        <v>19</v>
      </c>
      <c r="B28" s="142">
        <v>646416</v>
      </c>
      <c r="C28" s="137">
        <v>627489</v>
      </c>
      <c r="D28" s="137">
        <v>599947</v>
      </c>
      <c r="E28" s="137">
        <v>596914</v>
      </c>
      <c r="F28" s="137">
        <v>593002</v>
      </c>
      <c r="G28" s="137">
        <v>593237</v>
      </c>
      <c r="H28" s="137">
        <v>597440</v>
      </c>
      <c r="I28" s="137">
        <v>584676</v>
      </c>
      <c r="J28" s="138">
        <v>579856</v>
      </c>
      <c r="K28" s="137">
        <v>570198</v>
      </c>
      <c r="L28" s="137">
        <v>586703</v>
      </c>
      <c r="M28" s="137">
        <v>562477</v>
      </c>
      <c r="N28" s="137">
        <v>564450</v>
      </c>
      <c r="O28" s="137">
        <v>558925</v>
      </c>
      <c r="P28" s="135"/>
    </row>
    <row r="29" spans="1:16" x14ac:dyDescent="0.25">
      <c r="A29" s="11"/>
      <c r="B29" s="142"/>
      <c r="C29" s="137"/>
      <c r="D29" s="137"/>
      <c r="E29" s="137"/>
      <c r="F29" s="137"/>
      <c r="G29" s="137"/>
      <c r="H29" s="137"/>
      <c r="I29" s="137"/>
      <c r="J29" s="138"/>
      <c r="K29" s="137"/>
      <c r="L29" s="137"/>
      <c r="M29" s="137"/>
      <c r="N29" s="137"/>
      <c r="O29" s="137"/>
      <c r="P29" s="135"/>
    </row>
    <row r="30" spans="1:16" x14ac:dyDescent="0.25">
      <c r="A30" s="11" t="s">
        <v>20</v>
      </c>
      <c r="B30" s="142">
        <v>152719</v>
      </c>
      <c r="C30" s="137">
        <v>154163</v>
      </c>
      <c r="D30" s="137">
        <v>148701</v>
      </c>
      <c r="E30" s="137">
        <v>150904</v>
      </c>
      <c r="F30" s="137">
        <v>155117</v>
      </c>
      <c r="G30" s="137">
        <v>155061</v>
      </c>
      <c r="H30" s="137">
        <v>160023</v>
      </c>
      <c r="I30" s="137">
        <v>154868</v>
      </c>
      <c r="J30" s="138">
        <v>157230</v>
      </c>
      <c r="K30" s="137">
        <v>155461</v>
      </c>
      <c r="L30" s="137">
        <v>154648</v>
      </c>
      <c r="M30" s="137">
        <v>152592</v>
      </c>
      <c r="N30" s="137">
        <v>147921</v>
      </c>
      <c r="O30" s="137">
        <v>143673</v>
      </c>
      <c r="P30" s="135"/>
    </row>
    <row r="31" spans="1:16" x14ac:dyDescent="0.25">
      <c r="A31" s="11" t="s">
        <v>21</v>
      </c>
      <c r="B31" s="142">
        <v>139371</v>
      </c>
      <c r="C31" s="137">
        <v>140981</v>
      </c>
      <c r="D31" s="137">
        <v>135736</v>
      </c>
      <c r="E31" s="137">
        <v>136616</v>
      </c>
      <c r="F31" s="137">
        <v>135300</v>
      </c>
      <c r="G31" s="137">
        <v>136372</v>
      </c>
      <c r="H31" s="137">
        <v>139972</v>
      </c>
      <c r="I31" s="137">
        <v>133952</v>
      </c>
      <c r="J31" s="138">
        <v>134153</v>
      </c>
      <c r="K31" s="137">
        <v>132468</v>
      </c>
      <c r="L31" s="137">
        <v>134194</v>
      </c>
      <c r="M31" s="137">
        <v>132384</v>
      </c>
      <c r="N31" s="137">
        <v>128770.00000000001</v>
      </c>
      <c r="O31" s="137">
        <v>125416</v>
      </c>
      <c r="P31" s="135"/>
    </row>
    <row r="32" spans="1:16" x14ac:dyDescent="0.25">
      <c r="A32" s="11" t="s">
        <v>22</v>
      </c>
      <c r="B32" s="142">
        <v>13348</v>
      </c>
      <c r="C32" s="137">
        <v>13182</v>
      </c>
      <c r="D32" s="137">
        <v>12965</v>
      </c>
      <c r="E32" s="137">
        <v>14288</v>
      </c>
      <c r="F32" s="137">
        <v>19817</v>
      </c>
      <c r="G32" s="137">
        <v>18689</v>
      </c>
      <c r="H32" s="137">
        <v>20051</v>
      </c>
      <c r="I32" s="137">
        <v>20916</v>
      </c>
      <c r="J32" s="138">
        <v>23077</v>
      </c>
      <c r="K32" s="137">
        <v>22993</v>
      </c>
      <c r="L32" s="137">
        <v>20454</v>
      </c>
      <c r="M32" s="137">
        <v>20208</v>
      </c>
      <c r="N32" s="137">
        <v>19151</v>
      </c>
      <c r="O32" s="137">
        <v>18257</v>
      </c>
      <c r="P32" s="135"/>
    </row>
    <row r="33" spans="1:16" x14ac:dyDescent="0.25">
      <c r="A33" s="11" t="s">
        <v>23</v>
      </c>
      <c r="B33" s="142">
        <v>350746</v>
      </c>
      <c r="C33" s="137">
        <v>334435</v>
      </c>
      <c r="D33" s="137">
        <v>324724</v>
      </c>
      <c r="E33" s="137">
        <v>316677</v>
      </c>
      <c r="F33" s="137">
        <v>308904</v>
      </c>
      <c r="G33" s="137">
        <v>307854</v>
      </c>
      <c r="H33" s="137">
        <v>302601</v>
      </c>
      <c r="I33" s="137">
        <v>295172</v>
      </c>
      <c r="J33" s="138">
        <v>285494</v>
      </c>
      <c r="K33" s="137">
        <v>276502</v>
      </c>
      <c r="L33" s="137">
        <v>271212</v>
      </c>
      <c r="M33" s="137">
        <v>264793</v>
      </c>
      <c r="N33" s="137">
        <v>256357.00000000003</v>
      </c>
      <c r="O33" s="137">
        <v>241095</v>
      </c>
      <c r="P33" s="135"/>
    </row>
    <row r="34" spans="1:16" x14ac:dyDescent="0.25">
      <c r="A34" s="11" t="s">
        <v>24</v>
      </c>
      <c r="B34" s="142">
        <v>38386</v>
      </c>
      <c r="C34" s="137">
        <v>38232</v>
      </c>
      <c r="D34" s="137">
        <v>35039</v>
      </c>
      <c r="E34" s="137">
        <v>33325</v>
      </c>
      <c r="F34" s="137">
        <v>31199</v>
      </c>
      <c r="G34" s="137">
        <v>30141</v>
      </c>
      <c r="H34" s="137">
        <v>38920</v>
      </c>
      <c r="I34" s="137">
        <v>38785</v>
      </c>
      <c r="J34" s="138">
        <v>42032</v>
      </c>
      <c r="K34" s="137">
        <v>45738</v>
      </c>
      <c r="L34" s="137">
        <v>51028</v>
      </c>
      <c r="M34" s="137">
        <v>50564</v>
      </c>
      <c r="N34" s="137">
        <v>45674</v>
      </c>
      <c r="O34" s="137">
        <v>47510</v>
      </c>
      <c r="P34" s="135"/>
    </row>
    <row r="35" spans="1:16" x14ac:dyDescent="0.25">
      <c r="A35" s="11" t="s">
        <v>25</v>
      </c>
      <c r="B35" s="142">
        <v>4335</v>
      </c>
      <c r="C35" s="137">
        <v>4332</v>
      </c>
      <c r="D35" s="137">
        <v>4319</v>
      </c>
      <c r="E35" s="137">
        <v>4284</v>
      </c>
      <c r="F35" s="137">
        <v>4283</v>
      </c>
      <c r="G35" s="137">
        <v>4289</v>
      </c>
      <c r="H35" s="137">
        <v>4323</v>
      </c>
      <c r="I35" s="137">
        <v>4347</v>
      </c>
      <c r="J35" s="138">
        <v>4332</v>
      </c>
      <c r="K35" s="137">
        <v>2133</v>
      </c>
      <c r="L35" s="137">
        <v>2131</v>
      </c>
      <c r="M35" s="137">
        <v>2134</v>
      </c>
      <c r="N35" s="137">
        <v>2146</v>
      </c>
      <c r="O35" s="137">
        <v>1357</v>
      </c>
      <c r="P35" s="135"/>
    </row>
    <row r="36" spans="1:16" x14ac:dyDescent="0.25">
      <c r="A36" s="11" t="s">
        <v>26</v>
      </c>
      <c r="B36" s="142">
        <v>3235</v>
      </c>
      <c r="C36" s="137">
        <v>2522</v>
      </c>
      <c r="D36" s="137">
        <v>2546</v>
      </c>
      <c r="E36" s="137">
        <v>2526</v>
      </c>
      <c r="F36" s="137">
        <v>2526</v>
      </c>
      <c r="G36" s="137">
        <v>2528</v>
      </c>
      <c r="H36" s="137">
        <v>2581</v>
      </c>
      <c r="I36" s="137">
        <v>2585</v>
      </c>
      <c r="J36" s="138">
        <v>1468</v>
      </c>
      <c r="K36" s="137">
        <v>1479</v>
      </c>
      <c r="L36" s="137">
        <v>1476</v>
      </c>
      <c r="M36" s="137">
        <v>1471</v>
      </c>
      <c r="N36" s="137">
        <v>0</v>
      </c>
      <c r="O36" s="137">
        <v>0</v>
      </c>
      <c r="P36" s="135"/>
    </row>
    <row r="37" spans="1:16" ht="15.75" thickBot="1" x14ac:dyDescent="0.3">
      <c r="A37" s="15" t="s">
        <v>27</v>
      </c>
      <c r="B37" s="143">
        <v>32155</v>
      </c>
      <c r="C37" s="139">
        <v>32391</v>
      </c>
      <c r="D37" s="139">
        <v>31786</v>
      </c>
      <c r="E37" s="139">
        <v>31908</v>
      </c>
      <c r="F37" s="139">
        <v>32283</v>
      </c>
      <c r="G37" s="139">
        <v>31495</v>
      </c>
      <c r="H37" s="139">
        <v>32023.000000000004</v>
      </c>
      <c r="I37" s="139">
        <v>31760</v>
      </c>
      <c r="J37" s="140">
        <v>31306</v>
      </c>
      <c r="K37" s="139">
        <v>31405</v>
      </c>
      <c r="L37" s="139">
        <v>31038</v>
      </c>
      <c r="M37" s="139">
        <v>30404</v>
      </c>
      <c r="N37" s="139">
        <v>30091</v>
      </c>
      <c r="O37" s="139">
        <v>29680</v>
      </c>
      <c r="P37" s="135"/>
    </row>
    <row r="38" spans="1:16" x14ac:dyDescent="0.25">
      <c r="A38" s="11"/>
      <c r="C38" s="98"/>
      <c r="D38" s="98"/>
      <c r="E38" s="98"/>
      <c r="F38" s="98"/>
      <c r="G38" s="98"/>
      <c r="H38" s="98"/>
      <c r="I38" s="98"/>
      <c r="J38" s="98"/>
      <c r="K38" s="98"/>
      <c r="L38" s="98"/>
      <c r="M38" s="98"/>
      <c r="N38" s="98"/>
      <c r="O38" s="98"/>
    </row>
    <row r="39" spans="1:16" x14ac:dyDescent="0.25">
      <c r="N39" s="75"/>
      <c r="O39" s="75"/>
      <c r="P39" s="75"/>
    </row>
    <row r="40" spans="1:16" ht="21" customHeight="1" x14ac:dyDescent="0.25">
      <c r="A40" s="180" t="s">
        <v>28</v>
      </c>
      <c r="B40" s="180"/>
      <c r="C40" s="180"/>
      <c r="D40" s="180"/>
      <c r="E40" s="180"/>
      <c r="F40" s="180"/>
      <c r="G40" s="180"/>
      <c r="H40" s="180"/>
      <c r="I40" s="180"/>
      <c r="J40" s="180"/>
      <c r="K40" s="76"/>
      <c r="L40" s="76"/>
      <c r="M40" s="76"/>
      <c r="N40" s="76"/>
      <c r="O40" s="76"/>
      <c r="P40" s="75"/>
    </row>
    <row r="41" spans="1:16" ht="7.5" customHeight="1" x14ac:dyDescent="0.25">
      <c r="A41" s="90"/>
      <c r="B41" s="90"/>
      <c r="C41" s="90"/>
      <c r="D41" s="90"/>
      <c r="E41" s="90"/>
      <c r="F41" s="90"/>
      <c r="G41" s="90"/>
      <c r="H41" s="90"/>
      <c r="I41" s="90"/>
      <c r="J41" s="90"/>
      <c r="K41" s="90"/>
      <c r="L41" s="90"/>
    </row>
    <row r="42" spans="1:16" ht="20.25" customHeight="1" x14ac:dyDescent="0.25">
      <c r="A42" s="25"/>
      <c r="B42" s="69" t="s">
        <v>126</v>
      </c>
      <c r="C42" s="67" t="s">
        <v>124</v>
      </c>
      <c r="D42" s="67" t="s">
        <v>123</v>
      </c>
      <c r="E42" s="67" t="s">
        <v>122</v>
      </c>
      <c r="F42" s="67" t="s">
        <v>109</v>
      </c>
      <c r="G42" s="67" t="s">
        <v>88</v>
      </c>
      <c r="H42" s="51" t="s">
        <v>45</v>
      </c>
      <c r="I42" s="51" t="s">
        <v>44</v>
      </c>
      <c r="J42" s="67" t="s">
        <v>43</v>
      </c>
      <c r="K42" s="51" t="s">
        <v>42</v>
      </c>
      <c r="L42" s="51" t="s">
        <v>41</v>
      </c>
      <c r="M42" s="51" t="s">
        <v>86</v>
      </c>
      <c r="N42" s="51" t="s">
        <v>85</v>
      </c>
      <c r="O42" s="51" t="s">
        <v>87</v>
      </c>
    </row>
    <row r="43" spans="1:16" x14ac:dyDescent="0.25">
      <c r="A43" s="11" t="s">
        <v>29</v>
      </c>
      <c r="B43" s="136">
        <v>5.7</v>
      </c>
      <c r="C43" s="44">
        <v>7.1</v>
      </c>
      <c r="D43" s="44">
        <v>5.8</v>
      </c>
      <c r="E43" s="44">
        <v>6.5</v>
      </c>
      <c r="F43" s="44">
        <v>9.3000000000000007</v>
      </c>
      <c r="G43" s="44">
        <v>6.8</v>
      </c>
      <c r="H43" s="44">
        <v>8.6</v>
      </c>
      <c r="I43" s="44">
        <v>8.3000000000000007</v>
      </c>
      <c r="J43" s="43">
        <v>7</v>
      </c>
      <c r="K43" s="44">
        <v>10.7</v>
      </c>
      <c r="L43" s="44">
        <v>13.1</v>
      </c>
      <c r="M43" s="44">
        <v>7.8</v>
      </c>
      <c r="N43" s="44">
        <v>8.6999999999999993</v>
      </c>
      <c r="O43" s="44">
        <v>4.0999999999999996</v>
      </c>
    </row>
    <row r="44" spans="1:16" x14ac:dyDescent="0.25">
      <c r="A44" s="11" t="s">
        <v>117</v>
      </c>
      <c r="B44" s="136">
        <v>5.7</v>
      </c>
      <c r="C44" s="44">
        <v>7.1</v>
      </c>
      <c r="D44" s="44">
        <v>5.8</v>
      </c>
      <c r="E44" s="44">
        <v>6.5</v>
      </c>
      <c r="F44" s="44">
        <v>9.3000000000000007</v>
      </c>
      <c r="G44" s="44">
        <v>6.8</v>
      </c>
      <c r="H44" s="44">
        <v>8.6</v>
      </c>
      <c r="I44" s="44">
        <v>8.3000000000000007</v>
      </c>
      <c r="J44" s="43">
        <v>7</v>
      </c>
      <c r="K44" s="44">
        <v>10.7</v>
      </c>
      <c r="L44" s="44">
        <v>13.1</v>
      </c>
      <c r="M44" s="44">
        <v>7.8</v>
      </c>
      <c r="N44" s="44">
        <v>8.6999999999999993</v>
      </c>
      <c r="O44" s="44">
        <v>4.0999999999999996</v>
      </c>
    </row>
    <row r="45" spans="1:16" x14ac:dyDescent="0.25">
      <c r="A45" s="11" t="s">
        <v>30</v>
      </c>
      <c r="B45" s="136">
        <v>7.3</v>
      </c>
      <c r="C45" s="44">
        <v>9.1999999999999993</v>
      </c>
      <c r="D45" s="44">
        <v>7.1</v>
      </c>
      <c r="E45" s="44">
        <v>9.1</v>
      </c>
      <c r="F45" s="44">
        <v>12.4</v>
      </c>
      <c r="G45" s="44">
        <v>9.3000000000000007</v>
      </c>
      <c r="H45" s="44">
        <v>11.8</v>
      </c>
      <c r="I45" s="44">
        <v>11.9</v>
      </c>
      <c r="J45" s="43">
        <v>10.3</v>
      </c>
      <c r="K45" s="202">
        <v>15.7</v>
      </c>
      <c r="L45" s="202">
        <v>19.600000000000001</v>
      </c>
      <c r="M45" s="202">
        <v>11.9</v>
      </c>
      <c r="N45" s="44">
        <v>13.6</v>
      </c>
      <c r="O45" s="44">
        <v>6.4</v>
      </c>
    </row>
    <row r="46" spans="1:16" x14ac:dyDescent="0.25">
      <c r="A46" s="11" t="s">
        <v>31</v>
      </c>
      <c r="B46" s="136">
        <v>5.7</v>
      </c>
      <c r="C46" s="43">
        <v>7.3</v>
      </c>
      <c r="D46" s="43">
        <v>6</v>
      </c>
      <c r="E46" s="43">
        <v>6.9</v>
      </c>
      <c r="F46" s="43">
        <v>9.8000000000000007</v>
      </c>
      <c r="G46" s="43">
        <v>7.4</v>
      </c>
      <c r="H46" s="43">
        <v>9.4</v>
      </c>
      <c r="I46" s="44">
        <v>9.1999999999999993</v>
      </c>
      <c r="J46" s="43">
        <v>7.9</v>
      </c>
      <c r="K46" s="44">
        <v>12.3</v>
      </c>
      <c r="L46" s="202">
        <v>15.4</v>
      </c>
      <c r="M46" s="202">
        <v>9.5</v>
      </c>
      <c r="N46" s="44">
        <v>10.8</v>
      </c>
      <c r="O46" s="44">
        <v>5.0999999999999996</v>
      </c>
    </row>
    <row r="47" spans="1:16" x14ac:dyDescent="0.25">
      <c r="A47" s="11" t="s">
        <v>32</v>
      </c>
      <c r="B47" s="136">
        <v>64.5</v>
      </c>
      <c r="C47" s="202">
        <v>62.7</v>
      </c>
      <c r="D47" s="202">
        <v>66</v>
      </c>
      <c r="E47" s="202">
        <v>58.5</v>
      </c>
      <c r="F47" s="202">
        <v>55.5</v>
      </c>
      <c r="G47" s="202">
        <v>65.7</v>
      </c>
      <c r="H47" s="202">
        <v>60.4</v>
      </c>
      <c r="I47" s="44">
        <v>66.900000000000006</v>
      </c>
      <c r="J47" s="43">
        <v>68.400000000000006</v>
      </c>
      <c r="K47" s="44">
        <v>62.1</v>
      </c>
      <c r="L47" s="44">
        <v>59.5</v>
      </c>
      <c r="M47" s="44">
        <v>63.9</v>
      </c>
      <c r="N47" s="44">
        <v>59.7</v>
      </c>
      <c r="O47" s="44">
        <v>61.5</v>
      </c>
    </row>
    <row r="48" spans="1:16" x14ac:dyDescent="0.25">
      <c r="A48" s="11"/>
      <c r="B48" s="58"/>
      <c r="C48" s="40"/>
      <c r="D48" s="40"/>
      <c r="E48" s="40"/>
      <c r="F48" s="40"/>
      <c r="G48" s="40"/>
      <c r="H48" s="40"/>
      <c r="I48" s="40"/>
      <c r="J48" s="42"/>
      <c r="K48" s="40"/>
      <c r="L48" s="40"/>
      <c r="M48" s="40"/>
      <c r="N48" s="40"/>
      <c r="O48" s="40"/>
    </row>
    <row r="49" spans="1:15" x14ac:dyDescent="0.25">
      <c r="A49" s="11" t="s">
        <v>33</v>
      </c>
      <c r="B49" s="136">
        <v>19.8</v>
      </c>
      <c r="C49" s="44">
        <v>20.100000000000001</v>
      </c>
      <c r="D49" s="44">
        <v>20</v>
      </c>
      <c r="E49" s="44">
        <v>20.3</v>
      </c>
      <c r="F49" s="44">
        <v>20.399999999999999</v>
      </c>
      <c r="G49" s="44">
        <v>20</v>
      </c>
      <c r="H49" s="44">
        <v>19.8</v>
      </c>
      <c r="I49" s="44">
        <v>19.8</v>
      </c>
      <c r="J49" s="43">
        <v>19.399999999999999</v>
      </c>
      <c r="K49" s="44">
        <v>17.600000000000001</v>
      </c>
      <c r="L49" s="44">
        <v>18.3</v>
      </c>
      <c r="M49" s="44">
        <v>17.8</v>
      </c>
      <c r="N49" s="44">
        <v>17</v>
      </c>
      <c r="O49" s="44">
        <v>16.7</v>
      </c>
    </row>
    <row r="50" spans="1:15" x14ac:dyDescent="0.25">
      <c r="A50" s="11" t="s">
        <v>34</v>
      </c>
      <c r="B50" s="136">
        <v>16</v>
      </c>
      <c r="C50" s="44">
        <v>16.600000000000001</v>
      </c>
      <c r="D50" s="44">
        <v>16.399999999999999</v>
      </c>
      <c r="E50" s="44">
        <v>16.600000000000001</v>
      </c>
      <c r="F50" s="44">
        <v>16.7</v>
      </c>
      <c r="G50" s="44">
        <v>16.5</v>
      </c>
      <c r="H50" s="44">
        <v>16.399999999999999</v>
      </c>
      <c r="I50" s="44">
        <v>16.2</v>
      </c>
      <c r="J50" s="43">
        <v>16.5</v>
      </c>
      <c r="K50" s="44">
        <v>15.8</v>
      </c>
      <c r="L50" s="44">
        <v>16.5</v>
      </c>
      <c r="M50" s="44">
        <v>15.9</v>
      </c>
      <c r="N50" s="44">
        <v>15.8</v>
      </c>
      <c r="O50" s="44">
        <v>15.9</v>
      </c>
    </row>
    <row r="51" spans="1:15" x14ac:dyDescent="0.25">
      <c r="A51" s="11" t="s">
        <v>35</v>
      </c>
      <c r="B51" s="136">
        <v>10.7</v>
      </c>
      <c r="C51" s="44">
        <v>10.8</v>
      </c>
      <c r="D51" s="44">
        <v>10.8</v>
      </c>
      <c r="E51" s="44">
        <v>10.3</v>
      </c>
      <c r="F51" s="44">
        <v>10.1</v>
      </c>
      <c r="G51" s="44">
        <v>10.199999999999999</v>
      </c>
      <c r="H51" s="44">
        <v>10.199999999999999</v>
      </c>
      <c r="I51" s="44">
        <v>10.3</v>
      </c>
      <c r="J51" s="43">
        <v>10</v>
      </c>
      <c r="K51" s="44">
        <v>9.9</v>
      </c>
      <c r="L51" s="44">
        <v>10</v>
      </c>
      <c r="M51" s="44">
        <v>10.1</v>
      </c>
      <c r="N51" s="44">
        <v>10.3</v>
      </c>
      <c r="O51" s="44">
        <v>10.3</v>
      </c>
    </row>
    <row r="52" spans="1:15" x14ac:dyDescent="0.25">
      <c r="A52" s="11" t="s">
        <v>36</v>
      </c>
      <c r="B52" s="136">
        <v>38.6</v>
      </c>
      <c r="C52" s="44">
        <v>38</v>
      </c>
      <c r="D52" s="44">
        <v>37.700000000000003</v>
      </c>
      <c r="E52" s="44">
        <v>37.1</v>
      </c>
      <c r="F52" s="44">
        <v>37.700000000000003</v>
      </c>
      <c r="G52" s="44">
        <v>37.4</v>
      </c>
      <c r="H52" s="44">
        <v>37.299999999999997</v>
      </c>
      <c r="I52" s="44">
        <v>36.450000000000003</v>
      </c>
      <c r="J52" s="43">
        <v>35.848999999999997</v>
      </c>
      <c r="K52" s="44">
        <v>32.283999999999999</v>
      </c>
      <c r="L52" s="44">
        <v>33.35</v>
      </c>
      <c r="M52" s="44">
        <v>32.402999999999999</v>
      </c>
      <c r="N52" s="44">
        <v>30.882999999999999</v>
      </c>
      <c r="O52" s="44">
        <v>30.169</v>
      </c>
    </row>
    <row r="53" spans="1:15" x14ac:dyDescent="0.25">
      <c r="A53" s="11" t="s">
        <v>37</v>
      </c>
      <c r="B53" s="136">
        <v>195.1</v>
      </c>
      <c r="C53" s="44">
        <v>189.2</v>
      </c>
      <c r="D53" s="44">
        <v>188.4</v>
      </c>
      <c r="E53" s="44">
        <v>182.9</v>
      </c>
      <c r="F53" s="44">
        <v>185</v>
      </c>
      <c r="G53" s="44">
        <v>186.8</v>
      </c>
      <c r="H53" s="44">
        <v>188</v>
      </c>
      <c r="I53" s="44">
        <v>184.12200000000001</v>
      </c>
      <c r="J53" s="43">
        <v>184.452</v>
      </c>
      <c r="K53" s="44">
        <v>183.27799999999999</v>
      </c>
      <c r="L53" s="44">
        <v>182.19499999999999</v>
      </c>
      <c r="M53" s="44">
        <v>181.887</v>
      </c>
      <c r="N53" s="44">
        <v>182.071</v>
      </c>
      <c r="O53" s="44">
        <v>180.49100000000001</v>
      </c>
    </row>
    <row r="54" spans="1:15" x14ac:dyDescent="0.25">
      <c r="A54" s="11"/>
      <c r="B54" s="58"/>
      <c r="C54" s="40"/>
      <c r="D54" s="40"/>
      <c r="E54" s="40"/>
      <c r="F54" s="40"/>
      <c r="G54" s="40"/>
      <c r="H54" s="40"/>
      <c r="I54" s="40"/>
      <c r="J54" s="42"/>
      <c r="K54" s="40"/>
      <c r="L54" s="40"/>
      <c r="M54" s="40"/>
      <c r="N54" s="40"/>
      <c r="O54" s="40"/>
    </row>
    <row r="55" spans="1:15" x14ac:dyDescent="0.25">
      <c r="A55" s="11" t="s">
        <v>38</v>
      </c>
      <c r="B55" s="58">
        <v>228</v>
      </c>
      <c r="C55" s="40">
        <v>257</v>
      </c>
      <c r="D55" s="40">
        <v>235</v>
      </c>
      <c r="E55" s="40">
        <v>311</v>
      </c>
      <c r="F55" s="40">
        <v>350</v>
      </c>
      <c r="G55" s="40">
        <v>358</v>
      </c>
      <c r="H55" s="40">
        <v>353</v>
      </c>
      <c r="I55" s="40">
        <v>363</v>
      </c>
      <c r="J55" s="42">
        <v>377</v>
      </c>
      <c r="K55" s="40">
        <v>353</v>
      </c>
      <c r="L55" s="40">
        <v>337</v>
      </c>
      <c r="M55" s="40">
        <v>309</v>
      </c>
      <c r="N55" s="40">
        <v>253</v>
      </c>
      <c r="O55" s="40">
        <v>296</v>
      </c>
    </row>
    <row r="56" spans="1:15" x14ac:dyDescent="0.25">
      <c r="A56" s="11" t="s">
        <v>39</v>
      </c>
      <c r="B56" s="58">
        <v>408</v>
      </c>
      <c r="C56" s="40">
        <v>397</v>
      </c>
      <c r="D56" s="40">
        <v>390</v>
      </c>
      <c r="E56" s="40">
        <v>382</v>
      </c>
      <c r="F56" s="40">
        <v>380</v>
      </c>
      <c r="G56" s="40">
        <v>371</v>
      </c>
      <c r="H56" s="40">
        <v>374</v>
      </c>
      <c r="I56" s="40">
        <v>363</v>
      </c>
      <c r="J56" s="42">
        <v>355</v>
      </c>
      <c r="K56" s="40">
        <v>353</v>
      </c>
      <c r="L56" s="40">
        <v>348</v>
      </c>
      <c r="M56" s="40">
        <v>334</v>
      </c>
      <c r="N56" s="40">
        <v>326</v>
      </c>
      <c r="O56" s="40">
        <v>316</v>
      </c>
    </row>
    <row r="57" spans="1:15" x14ac:dyDescent="0.25">
      <c r="A57" s="11" t="s">
        <v>40</v>
      </c>
      <c r="B57" s="136">
        <v>0.6</v>
      </c>
      <c r="C57" s="44">
        <v>0.6</v>
      </c>
      <c r="D57" s="44">
        <v>0.6</v>
      </c>
      <c r="E57" s="44">
        <v>0.8</v>
      </c>
      <c r="F57" s="44">
        <v>0.9</v>
      </c>
      <c r="G57" s="44">
        <v>1</v>
      </c>
      <c r="H57" s="44">
        <v>0.9</v>
      </c>
      <c r="I57" s="44">
        <v>1</v>
      </c>
      <c r="J57" s="43">
        <v>1.1000000000000001</v>
      </c>
      <c r="K57" s="44">
        <v>1</v>
      </c>
      <c r="L57" s="44">
        <v>1</v>
      </c>
      <c r="M57" s="44">
        <v>0.9</v>
      </c>
      <c r="N57" s="44">
        <v>0.8</v>
      </c>
      <c r="O57" s="44">
        <v>0.9</v>
      </c>
    </row>
    <row r="58" spans="1:15" x14ac:dyDescent="0.25">
      <c r="A58" s="11"/>
      <c r="B58" s="58"/>
      <c r="C58" s="40"/>
      <c r="D58" s="40"/>
      <c r="E58" s="40"/>
      <c r="F58" s="40"/>
      <c r="G58" s="40"/>
      <c r="H58" s="40"/>
      <c r="I58" s="40"/>
      <c r="J58" s="42"/>
      <c r="K58" s="40"/>
      <c r="L58" s="40"/>
      <c r="M58" s="40"/>
      <c r="N58" s="40"/>
      <c r="O58" s="40"/>
    </row>
    <row r="59" spans="1:15" ht="15.75" thickBot="1" x14ac:dyDescent="0.3">
      <c r="A59" s="15" t="s">
        <v>91</v>
      </c>
      <c r="B59" s="99">
        <v>3692</v>
      </c>
      <c r="C59" s="41">
        <v>3684</v>
      </c>
      <c r="D59" s="41">
        <v>3698</v>
      </c>
      <c r="E59" s="41">
        <v>3726</v>
      </c>
      <c r="F59" s="41">
        <v>3786</v>
      </c>
      <c r="G59" s="41">
        <v>3856</v>
      </c>
      <c r="H59" s="41">
        <v>3932</v>
      </c>
      <c r="I59" s="41">
        <v>4003</v>
      </c>
      <c r="J59" s="41">
        <v>3988</v>
      </c>
      <c r="K59" s="41">
        <v>4024</v>
      </c>
      <c r="L59" s="41">
        <v>3981</v>
      </c>
      <c r="M59" s="41">
        <v>3993</v>
      </c>
      <c r="N59" s="41">
        <v>3977</v>
      </c>
      <c r="O59" s="41">
        <v>4013</v>
      </c>
    </row>
    <row r="60" spans="1:15" x14ac:dyDescent="0.25">
      <c r="A60" s="83" t="s">
        <v>90</v>
      </c>
      <c r="B60" s="100"/>
      <c r="C60" s="100"/>
      <c r="D60" s="100"/>
      <c r="E60" s="100"/>
      <c r="F60" s="100"/>
      <c r="G60" s="11"/>
      <c r="H60" s="40"/>
      <c r="I60" s="40"/>
      <c r="J60" s="42"/>
      <c r="K60" s="40"/>
      <c r="L60" s="40"/>
      <c r="M60" s="40"/>
      <c r="N60" s="40"/>
      <c r="O60" s="40"/>
    </row>
    <row r="61" spans="1:15" hidden="1" x14ac:dyDescent="0.25">
      <c r="A61" s="100"/>
      <c r="B61" s="100"/>
      <c r="C61" s="100"/>
      <c r="D61" s="100"/>
      <c r="E61" s="100"/>
      <c r="F61" s="100"/>
    </row>
    <row r="62" spans="1:15" hidden="1" x14ac:dyDescent="0.25"/>
    <row r="63" spans="1:15" hidden="1" x14ac:dyDescent="0.25"/>
    <row r="64" spans="1:15" hidden="1" x14ac:dyDescent="0.25"/>
    <row r="65" hidden="1" x14ac:dyDescent="0.25"/>
    <row r="66" hidden="1" x14ac:dyDescent="0.25"/>
    <row r="67" hidden="1" x14ac:dyDescent="0.25"/>
    <row r="68" hidden="1" x14ac:dyDescent="0.25"/>
    <row r="69" hidden="1" x14ac:dyDescent="0.25"/>
    <row r="70" hidden="1" x14ac:dyDescent="0.25"/>
    <row r="71" hidden="1" x14ac:dyDescent="0.25"/>
  </sheetData>
  <pageMargins left="0.70866141732283472" right="0.70866141732283472" top="0.74803149606299213" bottom="0.74803149606299213" header="0.31496062992125984" footer="0.31496062992125984"/>
  <pageSetup paperSize="9" scale="48"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O28"/>
  <sheetViews>
    <sheetView showGridLines="0" showRowColHeaders="0" zoomScaleNormal="100" zoomScaleSheetLayoutView="130" workbookViewId="0"/>
  </sheetViews>
  <sheetFormatPr defaultColWidth="0" defaultRowHeight="15" zeroHeight="1" x14ac:dyDescent="0.25"/>
  <cols>
    <col min="1" max="1" width="35.5703125" customWidth="1"/>
    <col min="2" max="15" width="9.42578125" customWidth="1"/>
    <col min="16" max="16384" width="9.140625" hidden="1"/>
  </cols>
  <sheetData>
    <row r="1" spans="1:15" ht="21" customHeight="1" x14ac:dyDescent="0.25">
      <c r="A1" s="88" t="s">
        <v>68</v>
      </c>
      <c r="B1" s="88"/>
      <c r="C1" s="88"/>
      <c r="D1" s="88"/>
      <c r="E1" s="88"/>
      <c r="F1" s="88"/>
      <c r="G1" s="2"/>
      <c r="H1" s="23"/>
      <c r="I1" s="208"/>
      <c r="J1" s="208"/>
      <c r="K1" s="23"/>
      <c r="L1" s="23"/>
      <c r="M1" s="23"/>
      <c r="N1" s="23"/>
      <c r="O1" s="23"/>
    </row>
    <row r="2" spans="1:15" s="1" customFormat="1" ht="7.5" customHeight="1" x14ac:dyDescent="0.25">
      <c r="A2" s="92"/>
      <c r="B2" s="92"/>
      <c r="C2" s="92"/>
      <c r="D2" s="92"/>
      <c r="E2" s="92"/>
      <c r="F2" s="92"/>
      <c r="G2" s="70"/>
      <c r="H2" s="93"/>
      <c r="I2" s="94"/>
      <c r="J2" s="94"/>
      <c r="K2" s="93"/>
      <c r="L2" s="93"/>
      <c r="M2" s="93"/>
      <c r="N2" s="93"/>
      <c r="O2" s="93"/>
    </row>
    <row r="3" spans="1:15" x14ac:dyDescent="0.25">
      <c r="A3" s="30"/>
      <c r="B3" s="69" t="s">
        <v>126</v>
      </c>
      <c r="C3" s="67" t="s">
        <v>124</v>
      </c>
      <c r="D3" s="67" t="s">
        <v>123</v>
      </c>
      <c r="E3" s="67" t="s">
        <v>122</v>
      </c>
      <c r="F3" s="67" t="s">
        <v>109</v>
      </c>
      <c r="G3" s="67" t="s">
        <v>88</v>
      </c>
      <c r="H3" s="67" t="s">
        <v>45</v>
      </c>
      <c r="I3" s="67" t="s">
        <v>44</v>
      </c>
      <c r="J3" s="67" t="s">
        <v>43</v>
      </c>
      <c r="K3" s="67" t="s">
        <v>42</v>
      </c>
      <c r="L3" s="67" t="s">
        <v>41</v>
      </c>
      <c r="M3" s="67" t="s">
        <v>86</v>
      </c>
      <c r="N3" s="67" t="s">
        <v>85</v>
      </c>
      <c r="O3" s="67" t="s">
        <v>87</v>
      </c>
    </row>
    <row r="4" spans="1:15" ht="24" customHeight="1" x14ac:dyDescent="0.25">
      <c r="A4" s="11" t="str">
        <f>+Group!A4</f>
        <v>Net interest income</v>
      </c>
      <c r="B4" s="3">
        <v>590</v>
      </c>
      <c r="C4" s="13">
        <v>593</v>
      </c>
      <c r="D4" s="13">
        <v>725</v>
      </c>
      <c r="E4" s="13">
        <v>779</v>
      </c>
      <c r="F4" s="13">
        <v>798</v>
      </c>
      <c r="G4" s="13">
        <v>789</v>
      </c>
      <c r="H4" s="13">
        <v>938</v>
      </c>
      <c r="I4" s="13">
        <v>815</v>
      </c>
      <c r="J4" s="13">
        <v>800</v>
      </c>
      <c r="K4" s="13">
        <v>804</v>
      </c>
      <c r="L4" s="13">
        <v>841</v>
      </c>
      <c r="M4" s="13">
        <v>838</v>
      </c>
      <c r="N4" s="13">
        <v>886</v>
      </c>
      <c r="O4" s="13">
        <v>924</v>
      </c>
    </row>
    <row r="5" spans="1:15" x14ac:dyDescent="0.25">
      <c r="A5" s="11" t="str">
        <f>+Group!A5</f>
        <v>Net fee and commission income</v>
      </c>
      <c r="B5" s="3">
        <v>721</v>
      </c>
      <c r="C5" s="13">
        <v>629</v>
      </c>
      <c r="D5" s="13">
        <v>454</v>
      </c>
      <c r="E5" s="13">
        <v>379</v>
      </c>
      <c r="F5" s="13">
        <v>405</v>
      </c>
      <c r="G5" s="13">
        <v>468</v>
      </c>
      <c r="H5" s="13">
        <v>572</v>
      </c>
      <c r="I5" s="13">
        <v>391</v>
      </c>
      <c r="J5" s="13">
        <v>393</v>
      </c>
      <c r="K5" s="13">
        <v>412</v>
      </c>
      <c r="L5" s="13">
        <v>451</v>
      </c>
      <c r="M5" s="13">
        <v>318</v>
      </c>
      <c r="N5" s="13">
        <v>339</v>
      </c>
      <c r="O5" s="13">
        <v>306</v>
      </c>
    </row>
    <row r="6" spans="1:15" x14ac:dyDescent="0.25">
      <c r="A6" s="11" t="str">
        <f>+Group!A6</f>
        <v>Value adjustments</v>
      </c>
      <c r="B6" s="3">
        <v>-37</v>
      </c>
      <c r="C6" s="13">
        <v>173</v>
      </c>
      <c r="D6" s="13">
        <v>-23</v>
      </c>
      <c r="E6" s="13">
        <v>145</v>
      </c>
      <c r="F6" s="13">
        <v>-20</v>
      </c>
      <c r="G6" s="13">
        <v>-41</v>
      </c>
      <c r="H6" s="13">
        <v>13</v>
      </c>
      <c r="I6" s="13">
        <v>97</v>
      </c>
      <c r="J6" s="13">
        <v>82</v>
      </c>
      <c r="K6" s="13">
        <v>342</v>
      </c>
      <c r="L6" s="13">
        <v>228</v>
      </c>
      <c r="M6" s="13">
        <v>160</v>
      </c>
      <c r="N6" s="13">
        <v>153</v>
      </c>
      <c r="O6" s="13">
        <v>194</v>
      </c>
    </row>
    <row r="7" spans="1:15" ht="15.75" thickBot="1" x14ac:dyDescent="0.3">
      <c r="A7" s="15" t="str">
        <f>+Group!A7</f>
        <v>Other income</v>
      </c>
      <c r="B7" s="63">
        <v>61</v>
      </c>
      <c r="C7" s="26">
        <v>37</v>
      </c>
      <c r="D7" s="26">
        <v>10</v>
      </c>
      <c r="E7" s="26">
        <v>122</v>
      </c>
      <c r="F7" s="26">
        <v>34</v>
      </c>
      <c r="G7" s="26">
        <v>57</v>
      </c>
      <c r="H7" s="26">
        <v>-34</v>
      </c>
      <c r="I7" s="26">
        <v>21</v>
      </c>
      <c r="J7" s="26">
        <v>136</v>
      </c>
      <c r="K7" s="26">
        <v>47</v>
      </c>
      <c r="L7" s="26">
        <v>66</v>
      </c>
      <c r="M7" s="26">
        <v>31</v>
      </c>
      <c r="N7" s="26">
        <v>55</v>
      </c>
      <c r="O7" s="26">
        <v>41</v>
      </c>
    </row>
    <row r="8" spans="1:15" x14ac:dyDescent="0.25">
      <c r="A8" s="30" t="str">
        <f>+Group!A9</f>
        <v>Core income</v>
      </c>
      <c r="B8" s="6">
        <v>1335</v>
      </c>
      <c r="C8" s="18">
        <v>1432</v>
      </c>
      <c r="D8" s="18">
        <v>1166</v>
      </c>
      <c r="E8" s="18">
        <v>1425</v>
      </c>
      <c r="F8" s="18">
        <v>1217</v>
      </c>
      <c r="G8" s="18">
        <v>1273</v>
      </c>
      <c r="H8" s="18">
        <v>1489</v>
      </c>
      <c r="I8" s="18">
        <v>1324</v>
      </c>
      <c r="J8" s="18">
        <v>1411</v>
      </c>
      <c r="K8" s="18">
        <v>1605</v>
      </c>
      <c r="L8" s="18">
        <v>1586</v>
      </c>
      <c r="M8" s="18">
        <v>1347</v>
      </c>
      <c r="N8" s="18">
        <v>1433</v>
      </c>
      <c r="O8" s="18">
        <v>1465</v>
      </c>
    </row>
    <row r="9" spans="1:15" ht="15.75" thickBot="1" x14ac:dyDescent="0.3">
      <c r="A9" s="15" t="str">
        <f>+Group!A10</f>
        <v>Core expenses</v>
      </c>
      <c r="B9" s="63">
        <v>1131</v>
      </c>
      <c r="C9" s="26">
        <v>1160</v>
      </c>
      <c r="D9" s="26">
        <v>1006</v>
      </c>
      <c r="E9" s="26">
        <v>1027</v>
      </c>
      <c r="F9" s="26">
        <v>906</v>
      </c>
      <c r="G9" s="26">
        <v>1044</v>
      </c>
      <c r="H9" s="26">
        <v>1083</v>
      </c>
      <c r="I9" s="26">
        <v>1014</v>
      </c>
      <c r="J9" s="26">
        <v>1117</v>
      </c>
      <c r="K9" s="26">
        <v>1136</v>
      </c>
      <c r="L9" s="26">
        <v>1073</v>
      </c>
      <c r="M9" s="26">
        <v>1015</v>
      </c>
      <c r="N9" s="26">
        <v>988</v>
      </c>
      <c r="O9" s="26">
        <v>1027</v>
      </c>
    </row>
    <row r="10" spans="1:15" x14ac:dyDescent="0.25">
      <c r="A10" s="30" t="str">
        <f>+Group!A11</f>
        <v>Core profit before loan impairment charges</v>
      </c>
      <c r="B10" s="6">
        <v>204</v>
      </c>
      <c r="C10" s="18">
        <v>272</v>
      </c>
      <c r="D10" s="18">
        <v>160</v>
      </c>
      <c r="E10" s="18">
        <v>398</v>
      </c>
      <c r="F10" s="18">
        <v>311</v>
      </c>
      <c r="G10" s="18">
        <v>229</v>
      </c>
      <c r="H10" s="18">
        <v>406</v>
      </c>
      <c r="I10" s="18">
        <v>310</v>
      </c>
      <c r="J10" s="18">
        <v>294</v>
      </c>
      <c r="K10" s="18">
        <v>469</v>
      </c>
      <c r="L10" s="18">
        <v>513</v>
      </c>
      <c r="M10" s="18">
        <f>+M8-M9</f>
        <v>332</v>
      </c>
      <c r="N10" s="18">
        <f>+N8-N9</f>
        <v>445</v>
      </c>
      <c r="O10" s="18">
        <f>+O8-O9</f>
        <v>438</v>
      </c>
    </row>
    <row r="11" spans="1:15" ht="15.75" thickBot="1" x14ac:dyDescent="0.3">
      <c r="A11" s="15" t="str">
        <f>+Group!A12</f>
        <v>Loan impairment charges</v>
      </c>
      <c r="B11" s="63">
        <v>-19</v>
      </c>
      <c r="C11" s="26">
        <v>13</v>
      </c>
      <c r="D11" s="26">
        <v>80</v>
      </c>
      <c r="E11" s="26">
        <v>85</v>
      </c>
      <c r="F11" s="26">
        <v>21</v>
      </c>
      <c r="G11" s="26">
        <v>-154</v>
      </c>
      <c r="H11" s="26">
        <v>-239</v>
      </c>
      <c r="I11" s="26">
        <v>-201</v>
      </c>
      <c r="J11" s="26">
        <v>-113</v>
      </c>
      <c r="K11" s="26">
        <v>-143</v>
      </c>
      <c r="L11" s="26">
        <v>-276</v>
      </c>
      <c r="M11" s="26">
        <v>74</v>
      </c>
      <c r="N11" s="26">
        <v>-125</v>
      </c>
      <c r="O11" s="26">
        <v>205</v>
      </c>
    </row>
    <row r="12" spans="1:15" x14ac:dyDescent="0.25">
      <c r="A12" s="30" t="str">
        <f>+Group!A13</f>
        <v>Core profit</v>
      </c>
      <c r="B12" s="64">
        <v>223</v>
      </c>
      <c r="C12" s="27">
        <v>259</v>
      </c>
      <c r="D12" s="27">
        <v>80</v>
      </c>
      <c r="E12" s="27">
        <v>313</v>
      </c>
      <c r="F12" s="27">
        <v>290</v>
      </c>
      <c r="G12" s="27">
        <v>383</v>
      </c>
      <c r="H12" s="27">
        <v>645</v>
      </c>
      <c r="I12" s="27">
        <v>511</v>
      </c>
      <c r="J12" s="27">
        <v>407</v>
      </c>
      <c r="K12" s="27">
        <v>612</v>
      </c>
      <c r="L12" s="27">
        <v>789</v>
      </c>
      <c r="M12" s="27">
        <f>+M10-M11</f>
        <v>258</v>
      </c>
      <c r="N12" s="27">
        <f>+N10-N11</f>
        <v>570</v>
      </c>
      <c r="O12" s="27">
        <f>+O10-O11</f>
        <v>233</v>
      </c>
    </row>
    <row r="13" spans="1:15" ht="15.75" thickBot="1" x14ac:dyDescent="0.3">
      <c r="A13" s="15" t="str">
        <f>+Group!A14</f>
        <v>Investment portfolio earnings</v>
      </c>
      <c r="B13" s="99">
        <v>-50</v>
      </c>
      <c r="C13" s="41">
        <v>-11</v>
      </c>
      <c r="D13" s="41">
        <v>-11</v>
      </c>
      <c r="E13" s="41">
        <v>-20</v>
      </c>
      <c r="F13" s="41">
        <v>129</v>
      </c>
      <c r="G13" s="41">
        <v>407</v>
      </c>
      <c r="H13" s="41">
        <v>-16</v>
      </c>
      <c r="I13" s="41">
        <v>136</v>
      </c>
      <c r="J13" s="41">
        <v>88</v>
      </c>
      <c r="K13" s="41">
        <v>305</v>
      </c>
      <c r="L13" s="41">
        <v>267</v>
      </c>
      <c r="M13" s="41">
        <v>236</v>
      </c>
      <c r="N13" s="41">
        <v>57</v>
      </c>
      <c r="O13" s="41">
        <v>-136</v>
      </c>
    </row>
    <row r="14" spans="1:15" ht="15.75" thickBot="1" x14ac:dyDescent="0.3">
      <c r="A14" s="8" t="str">
        <f>+Group!A15</f>
        <v>Pre-tax profit</v>
      </c>
      <c r="B14" s="65">
        <v>173</v>
      </c>
      <c r="C14" s="29">
        <v>248</v>
      </c>
      <c r="D14" s="29">
        <v>69</v>
      </c>
      <c r="E14" s="29">
        <v>293</v>
      </c>
      <c r="F14" s="29">
        <v>419</v>
      </c>
      <c r="G14" s="29">
        <v>790</v>
      </c>
      <c r="H14" s="29">
        <v>629</v>
      </c>
      <c r="I14" s="29">
        <v>647</v>
      </c>
      <c r="J14" s="29">
        <v>495</v>
      </c>
      <c r="K14" s="29">
        <v>917</v>
      </c>
      <c r="L14" s="29">
        <v>1056</v>
      </c>
      <c r="M14" s="29">
        <v>494</v>
      </c>
      <c r="N14" s="29">
        <v>627</v>
      </c>
      <c r="O14" s="29">
        <v>97</v>
      </c>
    </row>
    <row r="15" spans="1:15" ht="15.75" customHeight="1" x14ac:dyDescent="0.25">
      <c r="A15" s="36"/>
      <c r="B15" s="201"/>
      <c r="C15" s="14"/>
      <c r="D15" s="14"/>
      <c r="E15" s="14"/>
      <c r="F15" s="14"/>
      <c r="G15" s="14"/>
      <c r="H15" s="14"/>
      <c r="I15" s="14"/>
      <c r="J15" s="14"/>
      <c r="K15" s="14"/>
      <c r="L15" s="14"/>
    </row>
    <row r="16" spans="1:15" ht="21" customHeight="1" x14ac:dyDescent="0.25">
      <c r="A16" s="88" t="s">
        <v>97</v>
      </c>
      <c r="B16" s="2"/>
      <c r="C16" s="7"/>
      <c r="D16" s="7"/>
      <c r="E16" s="7"/>
      <c r="F16" s="7"/>
      <c r="G16" s="7"/>
      <c r="H16" s="7"/>
      <c r="I16" s="7"/>
      <c r="J16" s="7"/>
      <c r="K16" s="7"/>
      <c r="L16" s="24"/>
      <c r="M16" s="24"/>
      <c r="N16" s="24"/>
      <c r="O16" s="24"/>
    </row>
    <row r="17" spans="1:15" s="1" customFormat="1" ht="7.5" customHeight="1" x14ac:dyDescent="0.25">
      <c r="A17" s="95"/>
      <c r="B17" s="70"/>
      <c r="C17" s="37"/>
      <c r="D17" s="37"/>
      <c r="E17" s="37"/>
      <c r="F17" s="37"/>
      <c r="G17" s="37"/>
      <c r="H17" s="37"/>
      <c r="I17" s="37"/>
      <c r="J17" s="37"/>
      <c r="K17" s="37"/>
      <c r="L17" s="96"/>
      <c r="M17" s="96"/>
      <c r="N17" s="96"/>
      <c r="O17" s="96"/>
    </row>
    <row r="18" spans="1:15" x14ac:dyDescent="0.25">
      <c r="A18" s="11"/>
      <c r="B18" s="69" t="s">
        <v>126</v>
      </c>
      <c r="C18" s="67" t="s">
        <v>124</v>
      </c>
      <c r="D18" s="67" t="s">
        <v>123</v>
      </c>
      <c r="E18" s="67" t="s">
        <v>122</v>
      </c>
      <c r="F18" s="67" t="s">
        <v>109</v>
      </c>
      <c r="G18" s="67" t="s">
        <v>88</v>
      </c>
      <c r="H18" s="67" t="s">
        <v>45</v>
      </c>
      <c r="I18" s="31" t="s">
        <v>44</v>
      </c>
      <c r="J18" s="31" t="s">
        <v>43</v>
      </c>
      <c r="K18" s="31" t="s">
        <v>42</v>
      </c>
      <c r="L18" s="31" t="s">
        <v>41</v>
      </c>
      <c r="M18" s="51" t="s">
        <v>86</v>
      </c>
      <c r="N18" s="51" t="s">
        <v>85</v>
      </c>
      <c r="O18" s="51" t="s">
        <v>87</v>
      </c>
    </row>
    <row r="19" spans="1:15" x14ac:dyDescent="0.25">
      <c r="A19" s="11" t="str">
        <f>+Group!A22</f>
        <v xml:space="preserve">Loans and advances </v>
      </c>
      <c r="B19" s="142">
        <v>123810</v>
      </c>
      <c r="C19" s="137">
        <v>118751</v>
      </c>
      <c r="D19" s="137">
        <v>118353</v>
      </c>
      <c r="E19" s="137">
        <v>121297</v>
      </c>
      <c r="F19" s="137">
        <v>123288</v>
      </c>
      <c r="G19" s="137">
        <v>121526</v>
      </c>
      <c r="H19" s="137">
        <v>124586</v>
      </c>
      <c r="I19" s="137">
        <v>121997</v>
      </c>
      <c r="J19" s="137">
        <v>123484</v>
      </c>
      <c r="K19" s="137">
        <v>122224</v>
      </c>
      <c r="L19" s="137">
        <v>130564</v>
      </c>
      <c r="M19" s="137">
        <v>120573</v>
      </c>
      <c r="N19" s="137">
        <v>125036</v>
      </c>
      <c r="O19" s="141">
        <v>138822</v>
      </c>
    </row>
    <row r="20" spans="1:15" x14ac:dyDescent="0.25">
      <c r="A20" s="11" t="str">
        <f>+Group!A24</f>
        <v>- of which traditional bank loans and advances</v>
      </c>
      <c r="B20" s="142">
        <v>84143</v>
      </c>
      <c r="C20" s="137">
        <v>85790</v>
      </c>
      <c r="D20" s="137">
        <v>85938</v>
      </c>
      <c r="E20" s="137">
        <v>86898</v>
      </c>
      <c r="F20" s="137">
        <v>86646</v>
      </c>
      <c r="G20" s="137">
        <v>85700</v>
      </c>
      <c r="H20" s="137">
        <v>84967</v>
      </c>
      <c r="I20" s="137">
        <v>83128</v>
      </c>
      <c r="J20" s="137">
        <v>82841</v>
      </c>
      <c r="K20" s="137">
        <v>80988</v>
      </c>
      <c r="L20" s="137">
        <v>79286</v>
      </c>
      <c r="M20" s="137">
        <v>79496</v>
      </c>
      <c r="N20" s="137">
        <v>82148</v>
      </c>
      <c r="O20" s="137">
        <v>79951</v>
      </c>
    </row>
    <row r="21" spans="1:15" x14ac:dyDescent="0.25">
      <c r="A21" s="11" t="str">
        <f>+Group!A25</f>
        <v>- of which new home loans</v>
      </c>
      <c r="B21" s="142">
        <v>4703</v>
      </c>
      <c r="C21" s="137">
        <v>4882</v>
      </c>
      <c r="D21" s="137">
        <v>6302</v>
      </c>
      <c r="E21" s="137">
        <v>9436</v>
      </c>
      <c r="F21" s="137">
        <v>12203</v>
      </c>
      <c r="G21" s="137">
        <v>13288</v>
      </c>
      <c r="H21" s="137">
        <v>12200</v>
      </c>
      <c r="I21" s="137">
        <v>10950</v>
      </c>
      <c r="J21" s="137">
        <v>11722</v>
      </c>
      <c r="K21" s="137">
        <v>14227</v>
      </c>
      <c r="L21" s="137">
        <v>17427</v>
      </c>
      <c r="M21" s="137">
        <v>13917</v>
      </c>
      <c r="N21" s="137">
        <v>11369</v>
      </c>
      <c r="O21" s="137">
        <v>11220</v>
      </c>
    </row>
    <row r="22" spans="1:15" x14ac:dyDescent="0.25">
      <c r="A22" s="11" t="str">
        <f>+Group!A26</f>
        <v>- of which repo loans</v>
      </c>
      <c r="B22" s="142">
        <v>34964</v>
      </c>
      <c r="C22" s="137">
        <v>28079</v>
      </c>
      <c r="D22" s="137">
        <v>26113</v>
      </c>
      <c r="E22" s="137">
        <v>24963</v>
      </c>
      <c r="F22" s="137">
        <v>24439</v>
      </c>
      <c r="G22" s="137">
        <v>22524</v>
      </c>
      <c r="H22" s="137">
        <v>27419</v>
      </c>
      <c r="I22" s="137">
        <v>27919</v>
      </c>
      <c r="J22" s="137">
        <v>28921</v>
      </c>
      <c r="K22" s="137">
        <v>27009</v>
      </c>
      <c r="L22" s="137">
        <v>33851</v>
      </c>
      <c r="M22" s="137">
        <v>27160</v>
      </c>
      <c r="N22" s="137">
        <v>31519</v>
      </c>
      <c r="O22" s="137">
        <v>47651</v>
      </c>
    </row>
    <row r="23" spans="1:15" x14ac:dyDescent="0.25">
      <c r="A23" s="11" t="str">
        <f>+Group!A28</f>
        <v xml:space="preserve">Total assets </v>
      </c>
      <c r="B23" s="142">
        <v>244380</v>
      </c>
      <c r="C23" s="137">
        <v>242448</v>
      </c>
      <c r="D23" s="137">
        <v>225805</v>
      </c>
      <c r="E23" s="137">
        <v>231633</v>
      </c>
      <c r="F23" s="137">
        <v>232850</v>
      </c>
      <c r="G23" s="137">
        <v>238126</v>
      </c>
      <c r="H23" s="137">
        <v>240394</v>
      </c>
      <c r="I23" s="137">
        <v>238510</v>
      </c>
      <c r="J23" s="137">
        <v>242937</v>
      </c>
      <c r="K23" s="137">
        <v>244613</v>
      </c>
      <c r="L23" s="137">
        <v>262151</v>
      </c>
      <c r="M23" s="137">
        <v>240577</v>
      </c>
      <c r="N23" s="137">
        <v>253883</v>
      </c>
      <c r="O23" s="137">
        <v>261994.00000000003</v>
      </c>
    </row>
    <row r="24" spans="1:15" x14ac:dyDescent="0.25">
      <c r="A24" s="144"/>
      <c r="B24" s="142"/>
      <c r="C24" s="137"/>
      <c r="D24" s="137"/>
      <c r="E24" s="137"/>
      <c r="F24" s="137"/>
      <c r="G24" s="137"/>
      <c r="H24" s="137"/>
      <c r="I24" s="137"/>
      <c r="J24" s="137"/>
      <c r="K24" s="137"/>
      <c r="L24" s="137"/>
      <c r="M24" s="137"/>
      <c r="N24" s="137"/>
      <c r="O24" s="137"/>
    </row>
    <row r="25" spans="1:15" x14ac:dyDescent="0.25">
      <c r="A25" s="11" t="str">
        <f>+Group!A30</f>
        <v>Deposits</v>
      </c>
      <c r="B25" s="142">
        <v>152489</v>
      </c>
      <c r="C25" s="137">
        <v>153932</v>
      </c>
      <c r="D25" s="137">
        <v>148484</v>
      </c>
      <c r="E25" s="137">
        <v>150670</v>
      </c>
      <c r="F25" s="137">
        <v>154886</v>
      </c>
      <c r="G25" s="137">
        <v>154845</v>
      </c>
      <c r="H25" s="137">
        <v>159800</v>
      </c>
      <c r="I25" s="137">
        <v>154653</v>
      </c>
      <c r="J25" s="137">
        <v>157024</v>
      </c>
      <c r="K25" s="137">
        <v>155252</v>
      </c>
      <c r="L25" s="137">
        <v>154428</v>
      </c>
      <c r="M25" s="137">
        <v>152164</v>
      </c>
      <c r="N25" s="137">
        <v>147495</v>
      </c>
      <c r="O25" s="137">
        <v>143223</v>
      </c>
    </row>
    <row r="26" spans="1:15" x14ac:dyDescent="0.25">
      <c r="A26" s="11" t="str">
        <f>+Group!A31</f>
        <v>- of which bank deposits</v>
      </c>
      <c r="B26" s="142">
        <v>139141</v>
      </c>
      <c r="C26" s="137">
        <v>140750</v>
      </c>
      <c r="D26" s="137">
        <v>135519</v>
      </c>
      <c r="E26" s="137">
        <v>136382</v>
      </c>
      <c r="F26" s="137">
        <v>135069</v>
      </c>
      <c r="G26" s="137">
        <v>136156</v>
      </c>
      <c r="H26" s="137">
        <v>139749</v>
      </c>
      <c r="I26" s="137">
        <v>133737</v>
      </c>
      <c r="J26" s="137">
        <v>133947</v>
      </c>
      <c r="K26" s="137">
        <v>132259</v>
      </c>
      <c r="L26" s="137">
        <v>133974</v>
      </c>
      <c r="M26" s="137">
        <v>131956</v>
      </c>
      <c r="N26" s="137">
        <v>128342.99999999999</v>
      </c>
      <c r="O26" s="137">
        <v>124966</v>
      </c>
    </row>
    <row r="27" spans="1:15" x14ac:dyDescent="0.25">
      <c r="A27" s="11" t="str">
        <f>+Group!A32</f>
        <v xml:space="preserve">- of which repo deposits and tri-party deposits </v>
      </c>
      <c r="B27" s="142">
        <v>13348</v>
      </c>
      <c r="C27" s="137">
        <v>13182</v>
      </c>
      <c r="D27" s="137">
        <v>12965</v>
      </c>
      <c r="E27" s="137">
        <v>14288</v>
      </c>
      <c r="F27" s="137">
        <v>19817</v>
      </c>
      <c r="G27" s="137">
        <v>18689</v>
      </c>
      <c r="H27" s="137">
        <v>20051</v>
      </c>
      <c r="I27" s="137">
        <v>20916</v>
      </c>
      <c r="J27" s="137">
        <v>23077</v>
      </c>
      <c r="K27" s="137">
        <v>22993</v>
      </c>
      <c r="L27" s="137">
        <v>20454</v>
      </c>
      <c r="M27" s="137">
        <v>20208</v>
      </c>
      <c r="N27" s="137">
        <v>19152</v>
      </c>
      <c r="O27" s="137">
        <v>18257</v>
      </c>
    </row>
    <row r="28" spans="1:15" ht="15.75" thickBot="1" x14ac:dyDescent="0.3">
      <c r="A28" s="15" t="s">
        <v>80</v>
      </c>
      <c r="B28" s="143">
        <v>38386</v>
      </c>
      <c r="C28" s="139">
        <v>38232</v>
      </c>
      <c r="D28" s="139">
        <v>35039</v>
      </c>
      <c r="E28" s="139">
        <v>33325</v>
      </c>
      <c r="F28" s="139">
        <v>31199</v>
      </c>
      <c r="G28" s="139">
        <v>30142</v>
      </c>
      <c r="H28" s="139">
        <v>37048</v>
      </c>
      <c r="I28" s="139">
        <v>35883</v>
      </c>
      <c r="J28" s="139">
        <v>38317</v>
      </c>
      <c r="K28" s="139">
        <v>42024</v>
      </c>
      <c r="L28" s="139">
        <v>49016</v>
      </c>
      <c r="M28" s="139">
        <v>46846</v>
      </c>
      <c r="N28" s="139">
        <v>41964</v>
      </c>
      <c r="O28" s="139">
        <v>42795</v>
      </c>
    </row>
  </sheetData>
  <mergeCells count="1">
    <mergeCell ref="I1:J1"/>
  </mergeCell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P25"/>
  <sheetViews>
    <sheetView showGridLines="0" showRowColHeaders="0" zoomScaleNormal="100" zoomScaleSheetLayoutView="145" workbookViewId="0"/>
  </sheetViews>
  <sheetFormatPr defaultColWidth="0" defaultRowHeight="15" zeroHeight="1" x14ac:dyDescent="0.25"/>
  <cols>
    <col min="1" max="1" width="32.5703125" style="78" customWidth="1"/>
    <col min="2" max="12" width="9.42578125" style="78" customWidth="1"/>
    <col min="13" max="15" width="9.42578125" customWidth="1"/>
    <col min="16" max="16" width="2.7109375" customWidth="1"/>
    <col min="17" max="16384" width="9.140625" hidden="1"/>
  </cols>
  <sheetData>
    <row r="1" spans="1:16" ht="21" customHeight="1" x14ac:dyDescent="0.25">
      <c r="A1" s="88" t="s">
        <v>68</v>
      </c>
      <c r="B1" s="88"/>
      <c r="C1" s="88"/>
      <c r="D1" s="88"/>
      <c r="E1" s="88"/>
      <c r="F1" s="88"/>
      <c r="G1" s="88"/>
      <c r="H1" s="88"/>
      <c r="I1" s="89"/>
      <c r="J1" s="7"/>
      <c r="K1" s="7"/>
      <c r="L1" s="7"/>
      <c r="M1" s="23"/>
      <c r="N1" s="23"/>
      <c r="O1" s="23"/>
    </row>
    <row r="2" spans="1:16" ht="7.5" customHeight="1" x14ac:dyDescent="0.25">
      <c r="A2" s="72"/>
      <c r="B2" s="72"/>
      <c r="C2" s="72"/>
      <c r="D2" s="72"/>
      <c r="E2" s="72"/>
      <c r="F2" s="72"/>
      <c r="G2" s="72"/>
      <c r="H2" s="35"/>
      <c r="I2" s="35"/>
      <c r="J2" s="35"/>
      <c r="K2" s="35"/>
      <c r="L2" s="35"/>
      <c r="M2" s="35"/>
      <c r="N2" s="35"/>
      <c r="O2" s="35"/>
    </row>
    <row r="3" spans="1:16" ht="15" customHeight="1" x14ac:dyDescent="0.25">
      <c r="A3" s="72"/>
      <c r="B3" s="91" t="s">
        <v>126</v>
      </c>
      <c r="C3" s="35" t="s">
        <v>124</v>
      </c>
      <c r="D3" s="35" t="s">
        <v>123</v>
      </c>
      <c r="E3" s="35" t="s">
        <v>122</v>
      </c>
      <c r="F3" s="35" t="s">
        <v>110</v>
      </c>
      <c r="G3" s="35" t="s">
        <v>88</v>
      </c>
      <c r="H3" s="35" t="s">
        <v>45</v>
      </c>
      <c r="I3" s="35" t="s">
        <v>44</v>
      </c>
      <c r="J3" s="35" t="s">
        <v>43</v>
      </c>
      <c r="K3" s="35" t="s">
        <v>42</v>
      </c>
      <c r="L3" s="35" t="s">
        <v>41</v>
      </c>
      <c r="M3" s="35" t="s">
        <v>86</v>
      </c>
      <c r="N3" s="35" t="s">
        <v>85</v>
      </c>
      <c r="O3" s="35" t="s">
        <v>87</v>
      </c>
      <c r="P3" s="79"/>
    </row>
    <row r="4" spans="1:16" x14ac:dyDescent="0.25">
      <c r="A4" s="36" t="s">
        <v>78</v>
      </c>
      <c r="B4" s="4">
        <v>582</v>
      </c>
      <c r="C4" s="14">
        <v>576</v>
      </c>
      <c r="D4" s="14">
        <v>483</v>
      </c>
      <c r="E4" s="14">
        <v>476</v>
      </c>
      <c r="F4" s="14">
        <v>472</v>
      </c>
      <c r="G4" s="14">
        <v>465</v>
      </c>
      <c r="H4" s="14">
        <v>481</v>
      </c>
      <c r="I4" s="14">
        <v>468</v>
      </c>
      <c r="J4" s="14">
        <v>474</v>
      </c>
      <c r="K4" s="14">
        <v>458</v>
      </c>
      <c r="L4" s="14">
        <v>456</v>
      </c>
      <c r="M4" s="14">
        <v>451</v>
      </c>
      <c r="N4" s="14">
        <v>444</v>
      </c>
      <c r="O4" s="14">
        <v>434</v>
      </c>
    </row>
    <row r="5" spans="1:16" x14ac:dyDescent="0.25">
      <c r="A5" s="36" t="s">
        <v>69</v>
      </c>
      <c r="B5" s="4">
        <v>21</v>
      </c>
      <c r="C5" s="14">
        <v>12</v>
      </c>
      <c r="D5" s="14">
        <v>16</v>
      </c>
      <c r="E5" s="14">
        <v>13</v>
      </c>
      <c r="F5" s="14">
        <v>29</v>
      </c>
      <c r="G5" s="14">
        <v>19</v>
      </c>
      <c r="H5" s="14">
        <v>4</v>
      </c>
      <c r="I5" s="14">
        <v>-31</v>
      </c>
      <c r="J5" s="14">
        <v>-19</v>
      </c>
      <c r="K5" s="14">
        <v>-15</v>
      </c>
      <c r="L5" s="14">
        <v>-15</v>
      </c>
      <c r="M5" s="14">
        <v>-16</v>
      </c>
      <c r="N5" s="14">
        <v>0</v>
      </c>
      <c r="O5" s="14">
        <v>-22</v>
      </c>
    </row>
    <row r="6" spans="1:16" x14ac:dyDescent="0.25">
      <c r="A6" s="36" t="s">
        <v>1</v>
      </c>
      <c r="B6" s="4">
        <v>-165</v>
      </c>
      <c r="C6" s="14">
        <v>-132</v>
      </c>
      <c r="D6" s="14">
        <v>74</v>
      </c>
      <c r="E6" s="14">
        <v>91</v>
      </c>
      <c r="F6" s="14">
        <v>25</v>
      </c>
      <c r="G6" s="14">
        <v>66</v>
      </c>
      <c r="H6" s="14">
        <v>77</v>
      </c>
      <c r="I6" s="14">
        <v>69</v>
      </c>
      <c r="J6" s="14">
        <v>53</v>
      </c>
      <c r="K6" s="14">
        <v>63</v>
      </c>
      <c r="L6" s="14">
        <v>79</v>
      </c>
      <c r="M6" s="14">
        <v>66</v>
      </c>
      <c r="N6" s="14">
        <v>27</v>
      </c>
      <c r="O6" s="14">
        <v>35</v>
      </c>
    </row>
    <row r="7" spans="1:16" x14ac:dyDescent="0.25">
      <c r="A7" s="36" t="s">
        <v>2</v>
      </c>
      <c r="B7" s="4">
        <v>23</v>
      </c>
      <c r="C7" s="14">
        <v>26</v>
      </c>
      <c r="D7" s="14">
        <v>-23</v>
      </c>
      <c r="E7" s="14">
        <v>-12</v>
      </c>
      <c r="F7" s="14">
        <v>-32</v>
      </c>
      <c r="G7" s="14">
        <v>-27</v>
      </c>
      <c r="H7" s="14">
        <v>24</v>
      </c>
      <c r="I7" s="14">
        <v>0</v>
      </c>
      <c r="J7" s="14">
        <v>2</v>
      </c>
      <c r="K7" s="14">
        <v>3</v>
      </c>
      <c r="L7" s="14">
        <v>4</v>
      </c>
      <c r="M7" s="14">
        <v>10</v>
      </c>
      <c r="N7" s="14">
        <v>4</v>
      </c>
      <c r="O7" s="14">
        <v>16</v>
      </c>
    </row>
    <row r="8" spans="1:16" ht="15.75" thickBot="1" x14ac:dyDescent="0.3">
      <c r="A8" s="80" t="s">
        <v>3</v>
      </c>
      <c r="B8" s="5">
        <v>1</v>
      </c>
      <c r="C8" s="16">
        <v>0</v>
      </c>
      <c r="D8" s="16">
        <v>21</v>
      </c>
      <c r="E8" s="16">
        <v>2</v>
      </c>
      <c r="F8" s="16">
        <v>202</v>
      </c>
      <c r="G8" s="16">
        <v>4</v>
      </c>
      <c r="H8" s="16">
        <v>4</v>
      </c>
      <c r="I8" s="16">
        <v>5</v>
      </c>
      <c r="J8" s="16">
        <v>8</v>
      </c>
      <c r="K8" s="16">
        <v>9</v>
      </c>
      <c r="L8" s="16">
        <v>11</v>
      </c>
      <c r="M8" s="16">
        <v>14</v>
      </c>
      <c r="N8" s="16">
        <v>15</v>
      </c>
      <c r="O8" s="16">
        <v>12</v>
      </c>
    </row>
    <row r="9" spans="1:16" x14ac:dyDescent="0.25">
      <c r="A9" s="72" t="s">
        <v>5</v>
      </c>
      <c r="B9" s="62">
        <v>462</v>
      </c>
      <c r="C9" s="32">
        <v>482</v>
      </c>
      <c r="D9" s="32">
        <v>571</v>
      </c>
      <c r="E9" s="32">
        <v>570</v>
      </c>
      <c r="F9" s="32">
        <v>696</v>
      </c>
      <c r="G9" s="32">
        <v>527</v>
      </c>
      <c r="H9" s="32">
        <v>590</v>
      </c>
      <c r="I9" s="32">
        <v>511</v>
      </c>
      <c r="J9" s="32">
        <v>518</v>
      </c>
      <c r="K9" s="32">
        <v>518</v>
      </c>
      <c r="L9" s="32">
        <v>535</v>
      </c>
      <c r="M9" s="32">
        <v>525</v>
      </c>
      <c r="N9" s="32">
        <v>490</v>
      </c>
      <c r="O9" s="32">
        <v>475</v>
      </c>
    </row>
    <row r="10" spans="1:16" ht="15.75" thickBot="1" x14ac:dyDescent="0.3">
      <c r="A10" s="80" t="s">
        <v>6</v>
      </c>
      <c r="B10" s="5">
        <v>78</v>
      </c>
      <c r="C10" s="16">
        <v>79</v>
      </c>
      <c r="D10" s="16">
        <v>178</v>
      </c>
      <c r="E10" s="16">
        <v>178</v>
      </c>
      <c r="F10" s="16">
        <v>192</v>
      </c>
      <c r="G10" s="16">
        <v>182</v>
      </c>
      <c r="H10" s="16">
        <v>199</v>
      </c>
      <c r="I10" s="16">
        <v>212</v>
      </c>
      <c r="J10" s="16">
        <v>225</v>
      </c>
      <c r="K10" s="16">
        <v>212</v>
      </c>
      <c r="L10" s="16">
        <v>217</v>
      </c>
      <c r="M10" s="16">
        <v>219</v>
      </c>
      <c r="N10" s="16">
        <v>198</v>
      </c>
      <c r="O10" s="16">
        <v>203</v>
      </c>
    </row>
    <row r="11" spans="1:16" x14ac:dyDescent="0.25">
      <c r="A11" s="72" t="s">
        <v>7</v>
      </c>
      <c r="B11" s="62">
        <v>384</v>
      </c>
      <c r="C11" s="32">
        <v>403</v>
      </c>
      <c r="D11" s="32">
        <v>393</v>
      </c>
      <c r="E11" s="32">
        <v>392</v>
      </c>
      <c r="F11" s="32">
        <v>504</v>
      </c>
      <c r="G11" s="32">
        <v>345</v>
      </c>
      <c r="H11" s="32">
        <v>391</v>
      </c>
      <c r="I11" s="32">
        <v>299</v>
      </c>
      <c r="J11" s="32">
        <v>293</v>
      </c>
      <c r="K11" s="32">
        <v>306</v>
      </c>
      <c r="L11" s="32">
        <v>318</v>
      </c>
      <c r="M11" s="32">
        <f>+M9-M10</f>
        <v>306</v>
      </c>
      <c r="N11" s="32">
        <f>+N9-N10</f>
        <v>292</v>
      </c>
      <c r="O11" s="32">
        <f>+O9-O10</f>
        <v>272</v>
      </c>
    </row>
    <row r="12" spans="1:16" ht="15.75" thickBot="1" x14ac:dyDescent="0.3">
      <c r="A12" s="80" t="s">
        <v>8</v>
      </c>
      <c r="B12" s="5">
        <v>43</v>
      </c>
      <c r="C12" s="16">
        <v>-26</v>
      </c>
      <c r="D12" s="16">
        <v>-82</v>
      </c>
      <c r="E12" s="16">
        <v>-18</v>
      </c>
      <c r="F12" s="16">
        <v>41</v>
      </c>
      <c r="G12" s="16">
        <v>428</v>
      </c>
      <c r="H12" s="16">
        <v>102</v>
      </c>
      <c r="I12" s="16">
        <v>-20</v>
      </c>
      <c r="J12" s="16">
        <v>28</v>
      </c>
      <c r="K12" s="16">
        <v>92</v>
      </c>
      <c r="L12" s="16">
        <v>-12</v>
      </c>
      <c r="M12" s="16">
        <v>-1</v>
      </c>
      <c r="N12" s="16">
        <v>16</v>
      </c>
      <c r="O12" s="16">
        <v>-35</v>
      </c>
    </row>
    <row r="13" spans="1:16" x14ac:dyDescent="0.25">
      <c r="A13" s="72" t="s">
        <v>70</v>
      </c>
      <c r="B13" s="60">
        <v>341</v>
      </c>
      <c r="C13" s="32">
        <v>429</v>
      </c>
      <c r="D13" s="32">
        <v>475</v>
      </c>
      <c r="E13" s="32">
        <v>410</v>
      </c>
      <c r="F13" s="32">
        <v>463</v>
      </c>
      <c r="G13" s="32">
        <v>-83</v>
      </c>
      <c r="H13" s="32">
        <v>289</v>
      </c>
      <c r="I13" s="32">
        <v>319</v>
      </c>
      <c r="J13" s="32">
        <v>265</v>
      </c>
      <c r="K13" s="32">
        <v>214</v>
      </c>
      <c r="L13" s="32">
        <v>330</v>
      </c>
      <c r="M13" s="33">
        <f>+M11-M12</f>
        <v>307</v>
      </c>
      <c r="N13" s="33">
        <f>+N11-N12</f>
        <v>276</v>
      </c>
      <c r="O13" s="33">
        <f>+O11-O12</f>
        <v>307</v>
      </c>
    </row>
    <row r="14" spans="1:16" ht="15.75" thickBot="1" x14ac:dyDescent="0.3">
      <c r="A14" s="80" t="s">
        <v>10</v>
      </c>
      <c r="B14" s="59">
        <v>0</v>
      </c>
      <c r="C14" s="16">
        <v>0</v>
      </c>
      <c r="D14" s="16">
        <v>0</v>
      </c>
      <c r="E14" s="16">
        <v>0</v>
      </c>
      <c r="F14" s="16">
        <v>0</v>
      </c>
      <c r="G14" s="16">
        <v>0</v>
      </c>
      <c r="H14" s="16">
        <v>-14</v>
      </c>
      <c r="I14" s="16">
        <v>-1</v>
      </c>
      <c r="J14" s="16">
        <v>20</v>
      </c>
      <c r="K14" s="16">
        <v>44</v>
      </c>
      <c r="L14" s="16">
        <v>36</v>
      </c>
      <c r="M14" s="28">
        <v>22</v>
      </c>
      <c r="N14" s="28">
        <v>31</v>
      </c>
      <c r="O14" s="28">
        <v>-9</v>
      </c>
    </row>
    <row r="15" spans="1:16" ht="15.75" thickBot="1" x14ac:dyDescent="0.3">
      <c r="A15" s="81" t="s">
        <v>11</v>
      </c>
      <c r="B15" s="61">
        <v>341</v>
      </c>
      <c r="C15" s="48">
        <v>429</v>
      </c>
      <c r="D15" s="48">
        <v>475</v>
      </c>
      <c r="E15" s="48">
        <v>410</v>
      </c>
      <c r="F15" s="48">
        <v>463</v>
      </c>
      <c r="G15" s="48">
        <v>-83</v>
      </c>
      <c r="H15" s="48">
        <v>275</v>
      </c>
      <c r="I15" s="48">
        <v>318</v>
      </c>
      <c r="J15" s="48">
        <v>285</v>
      </c>
      <c r="K15" s="48">
        <v>258</v>
      </c>
      <c r="L15" s="48">
        <v>366</v>
      </c>
      <c r="M15" s="9">
        <v>329</v>
      </c>
      <c r="N15" s="9">
        <v>307</v>
      </c>
      <c r="O15" s="9">
        <v>298</v>
      </c>
    </row>
    <row r="16" spans="1:16" x14ac:dyDescent="0.25">
      <c r="A16" s="147" t="s">
        <v>79</v>
      </c>
      <c r="B16" s="50"/>
      <c r="C16" s="50"/>
      <c r="D16" s="50"/>
      <c r="E16" s="50"/>
      <c r="F16" s="50"/>
      <c r="G16" s="50"/>
      <c r="H16" s="50"/>
      <c r="I16" s="50"/>
      <c r="J16" s="50"/>
      <c r="K16" s="50"/>
      <c r="L16" s="50"/>
      <c r="M16" s="1"/>
      <c r="N16" s="1"/>
      <c r="O16" s="1"/>
    </row>
    <row r="17" spans="1:15" x14ac:dyDescent="0.25">
      <c r="A17" s="34"/>
      <c r="B17" s="34"/>
      <c r="C17" s="14"/>
      <c r="D17" s="14"/>
      <c r="E17" s="14"/>
      <c r="F17" s="14"/>
      <c r="G17" s="14"/>
      <c r="H17" s="14"/>
      <c r="I17" s="14"/>
      <c r="J17" s="14"/>
      <c r="K17" s="14"/>
      <c r="L17" s="14"/>
      <c r="M17" s="1"/>
      <c r="N17" s="1"/>
      <c r="O17" s="1"/>
    </row>
    <row r="18" spans="1:15" ht="21" customHeight="1" x14ac:dyDescent="0.25">
      <c r="A18" s="88" t="s">
        <v>97</v>
      </c>
      <c r="B18" s="74"/>
      <c r="C18" s="7"/>
      <c r="D18" s="7"/>
      <c r="E18" s="7"/>
      <c r="F18" s="7"/>
      <c r="G18" s="7"/>
      <c r="H18" s="7"/>
      <c r="I18" s="7"/>
      <c r="J18" s="7"/>
      <c r="K18" s="7"/>
      <c r="L18" s="82"/>
      <c r="M18" s="24"/>
      <c r="N18" s="24"/>
      <c r="O18" s="24"/>
    </row>
    <row r="19" spans="1:15" ht="7.5" customHeight="1" x14ac:dyDescent="0.25">
      <c r="A19" s="72"/>
      <c r="B19" s="72"/>
      <c r="C19" s="35"/>
      <c r="D19" s="35"/>
      <c r="E19" s="35"/>
      <c r="F19" s="35"/>
      <c r="G19" s="35"/>
      <c r="H19" s="35"/>
      <c r="I19" s="35"/>
      <c r="J19" s="35"/>
      <c r="K19" s="35"/>
      <c r="L19" s="35"/>
      <c r="M19" s="35"/>
      <c r="N19" s="35"/>
      <c r="O19" s="35"/>
    </row>
    <row r="20" spans="1:15" x14ac:dyDescent="0.25">
      <c r="A20" s="36" t="s">
        <v>71</v>
      </c>
      <c r="B20" s="142">
        <v>336881</v>
      </c>
      <c r="C20" s="137">
        <v>333277</v>
      </c>
      <c r="D20" s="137">
        <v>326300</v>
      </c>
      <c r="E20" s="137">
        <v>318829</v>
      </c>
      <c r="F20" s="137">
        <v>314448</v>
      </c>
      <c r="G20" s="137">
        <v>309461</v>
      </c>
      <c r="H20" s="137">
        <v>306844</v>
      </c>
      <c r="I20" s="137">
        <v>302985</v>
      </c>
      <c r="J20" s="137">
        <v>295770</v>
      </c>
      <c r="K20" s="137">
        <v>287380</v>
      </c>
      <c r="L20" s="137">
        <v>277016</v>
      </c>
      <c r="M20" s="137">
        <v>275267</v>
      </c>
      <c r="N20" s="137">
        <v>267568</v>
      </c>
      <c r="O20" s="137">
        <v>257909</v>
      </c>
    </row>
    <row r="21" spans="1:15" x14ac:dyDescent="0.25">
      <c r="A21" s="36" t="s">
        <v>72</v>
      </c>
      <c r="B21" s="142">
        <v>380161</v>
      </c>
      <c r="C21" s="137">
        <v>363852</v>
      </c>
      <c r="D21" s="137">
        <v>353289</v>
      </c>
      <c r="E21" s="137">
        <v>344930</v>
      </c>
      <c r="F21" s="137">
        <v>339709</v>
      </c>
      <c r="G21" s="137">
        <v>335613</v>
      </c>
      <c r="H21" s="137">
        <v>337754</v>
      </c>
      <c r="I21" s="137">
        <v>327087</v>
      </c>
      <c r="J21" s="137">
        <v>318009</v>
      </c>
      <c r="K21" s="137">
        <v>307496</v>
      </c>
      <c r="L21" s="137">
        <v>307037</v>
      </c>
      <c r="M21" s="137">
        <v>304664</v>
      </c>
      <c r="N21" s="137">
        <v>293633</v>
      </c>
      <c r="O21" s="137">
        <v>280687</v>
      </c>
    </row>
    <row r="22" spans="1:15" x14ac:dyDescent="0.25">
      <c r="A22" s="36"/>
      <c r="B22" s="4"/>
      <c r="C22" s="137"/>
      <c r="D22" s="137"/>
      <c r="E22" s="137"/>
      <c r="F22" s="137"/>
      <c r="G22" s="137"/>
      <c r="H22" s="137"/>
      <c r="I22" s="137"/>
      <c r="J22" s="137"/>
      <c r="K22" s="137"/>
      <c r="L22" s="137"/>
      <c r="M22" s="137"/>
      <c r="N22" s="137"/>
      <c r="O22" s="137"/>
    </row>
    <row r="23" spans="1:15" ht="15.75" thickBot="1" x14ac:dyDescent="0.3">
      <c r="A23" s="80" t="s">
        <v>73</v>
      </c>
      <c r="B23" s="143">
        <v>350746</v>
      </c>
      <c r="C23" s="139">
        <v>334435</v>
      </c>
      <c r="D23" s="139">
        <v>324724</v>
      </c>
      <c r="E23" s="139">
        <v>316677</v>
      </c>
      <c r="F23" s="139">
        <v>308904</v>
      </c>
      <c r="G23" s="139">
        <v>307854</v>
      </c>
      <c r="H23" s="139">
        <v>304473</v>
      </c>
      <c r="I23" s="139">
        <v>298074</v>
      </c>
      <c r="J23" s="139">
        <v>289209</v>
      </c>
      <c r="K23" s="139">
        <v>280216</v>
      </c>
      <c r="L23" s="139">
        <v>273224</v>
      </c>
      <c r="M23" s="139">
        <v>268511</v>
      </c>
      <c r="N23" s="139">
        <v>260067</v>
      </c>
      <c r="O23" s="139">
        <v>245810</v>
      </c>
    </row>
    <row r="24" spans="1:15" ht="15" hidden="1" customHeight="1" x14ac:dyDescent="0.25">
      <c r="A24" s="83"/>
      <c r="B24" s="83"/>
      <c r="C24" s="83"/>
      <c r="D24" s="83"/>
      <c r="E24" s="83"/>
      <c r="F24" s="83"/>
      <c r="G24" s="83"/>
      <c r="H24" s="83"/>
      <c r="I24" s="83"/>
      <c r="J24" s="83"/>
      <c r="K24" s="83"/>
      <c r="L24" s="83"/>
    </row>
    <row r="25" spans="1:15" hidden="1" x14ac:dyDescent="0.25"/>
  </sheetData>
  <pageMargins left="0.70866141732283472" right="0.70866141732283472" top="0.74803149606299213" bottom="0.74803149606299213" header="0.31496062992125984" footer="0.31496062992125984"/>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showRowColHeaders="0" zoomScaleNormal="100" workbookViewId="0">
      <selection activeCell="I17" sqref="I17"/>
    </sheetView>
  </sheetViews>
  <sheetFormatPr defaultColWidth="0" defaultRowHeight="15" zeroHeight="1" x14ac:dyDescent="0.25"/>
  <cols>
    <col min="1" max="1" width="45.85546875" bestFit="1" customWidth="1"/>
    <col min="2" max="4" width="9.42578125" customWidth="1"/>
    <col min="5" max="15" width="9.140625" customWidth="1"/>
    <col min="16" max="16" width="2.7109375" customWidth="1"/>
    <col min="17" max="16384" width="9.140625" hidden="1"/>
  </cols>
  <sheetData>
    <row r="1" spans="1:15" ht="21" customHeight="1" x14ac:dyDescent="0.25">
      <c r="A1" s="88" t="s">
        <v>68</v>
      </c>
      <c r="B1" s="88"/>
      <c r="C1" s="88"/>
      <c r="D1" s="88"/>
      <c r="E1" s="88"/>
      <c r="F1" s="88"/>
      <c r="G1" s="88"/>
      <c r="H1" s="88"/>
      <c r="I1" s="89"/>
      <c r="J1" s="74"/>
      <c r="K1" s="7"/>
      <c r="L1" s="7"/>
      <c r="M1" s="7"/>
      <c r="N1" s="7"/>
      <c r="O1" s="7"/>
    </row>
    <row r="2" spans="1:15" ht="7.5" customHeight="1" x14ac:dyDescent="0.25">
      <c r="A2" s="68"/>
      <c r="B2" s="68"/>
      <c r="C2" s="68"/>
      <c r="D2" s="68"/>
      <c r="E2" s="68"/>
      <c r="F2" s="68"/>
      <c r="G2" s="68"/>
      <c r="H2" s="67"/>
      <c r="I2" s="67"/>
      <c r="J2" s="67"/>
      <c r="K2" s="67"/>
      <c r="L2" s="67"/>
      <c r="M2" s="67"/>
      <c r="N2" s="67"/>
      <c r="O2" s="67"/>
    </row>
    <row r="3" spans="1:15" x14ac:dyDescent="0.25">
      <c r="A3" s="72"/>
      <c r="B3" s="133" t="s">
        <v>126</v>
      </c>
      <c r="C3" s="134" t="s">
        <v>124</v>
      </c>
      <c r="D3" s="134" t="s">
        <v>123</v>
      </c>
      <c r="E3" s="134" t="s">
        <v>122</v>
      </c>
      <c r="F3" s="134" t="s">
        <v>109</v>
      </c>
      <c r="G3" s="134" t="s">
        <v>88</v>
      </c>
      <c r="H3" s="134" t="s">
        <v>45</v>
      </c>
      <c r="I3" s="134" t="s">
        <v>44</v>
      </c>
      <c r="J3" s="134" t="s">
        <v>43</v>
      </c>
      <c r="K3" s="134" t="s">
        <v>42</v>
      </c>
      <c r="L3" s="134" t="s">
        <v>41</v>
      </c>
      <c r="M3" s="134" t="s">
        <v>86</v>
      </c>
      <c r="N3" s="134" t="s">
        <v>85</v>
      </c>
      <c r="O3" s="134" t="s">
        <v>87</v>
      </c>
    </row>
    <row r="4" spans="1:15" x14ac:dyDescent="0.25">
      <c r="A4" s="11" t="s">
        <v>0</v>
      </c>
      <c r="B4" s="4">
        <v>147</v>
      </c>
      <c r="C4" s="14">
        <v>143</v>
      </c>
      <c r="D4" s="14">
        <v>147</v>
      </c>
      <c r="E4" s="14">
        <v>139</v>
      </c>
      <c r="F4" s="14">
        <v>140</v>
      </c>
      <c r="G4" s="14">
        <v>134</v>
      </c>
      <c r="H4" s="14">
        <v>114</v>
      </c>
      <c r="I4" s="14">
        <v>129</v>
      </c>
      <c r="J4" s="14">
        <v>131</v>
      </c>
      <c r="K4" s="14">
        <v>123</v>
      </c>
      <c r="L4" s="14">
        <v>175</v>
      </c>
      <c r="M4" s="14">
        <v>120</v>
      </c>
      <c r="N4" s="14">
        <v>118</v>
      </c>
      <c r="O4" s="14">
        <v>114</v>
      </c>
    </row>
    <row r="5" spans="1:15" x14ac:dyDescent="0.25">
      <c r="A5" s="11" t="s">
        <v>1</v>
      </c>
      <c r="B5" s="4">
        <v>-33</v>
      </c>
      <c r="C5" s="14">
        <v>-34</v>
      </c>
      <c r="D5" s="14">
        <v>-22</v>
      </c>
      <c r="E5" s="14">
        <v>-27</v>
      </c>
      <c r="F5" s="14">
        <v>-31</v>
      </c>
      <c r="G5" s="14">
        <v>-28</v>
      </c>
      <c r="H5" s="14">
        <v>5</v>
      </c>
      <c r="I5" s="14">
        <v>-24</v>
      </c>
      <c r="J5" s="14">
        <v>-26</v>
      </c>
      <c r="K5" s="14">
        <v>-28</v>
      </c>
      <c r="L5" s="14">
        <v>-29</v>
      </c>
      <c r="M5" s="14">
        <v>-21</v>
      </c>
      <c r="N5" s="14">
        <v>-23</v>
      </c>
      <c r="O5" s="14">
        <v>-17</v>
      </c>
    </row>
    <row r="6" spans="1:15" x14ac:dyDescent="0.25">
      <c r="A6" s="11" t="s">
        <v>2</v>
      </c>
      <c r="B6" s="4">
        <v>6</v>
      </c>
      <c r="C6" s="14">
        <v>-6</v>
      </c>
      <c r="D6" s="14">
        <v>-3</v>
      </c>
      <c r="E6" s="14">
        <v>-1</v>
      </c>
      <c r="F6" s="14">
        <v>14</v>
      </c>
      <c r="G6" s="14">
        <v>0</v>
      </c>
      <c r="H6" s="14">
        <v>1</v>
      </c>
      <c r="I6" s="14">
        <v>-1</v>
      </c>
      <c r="J6" s="14">
        <v>13</v>
      </c>
      <c r="K6" s="14">
        <v>1</v>
      </c>
      <c r="L6" s="14">
        <v>0</v>
      </c>
      <c r="M6" s="14">
        <v>0</v>
      </c>
      <c r="N6" s="14">
        <v>12</v>
      </c>
      <c r="O6" s="14">
        <v>0</v>
      </c>
    </row>
    <row r="7" spans="1:15" x14ac:dyDescent="0.25">
      <c r="A7" s="11" t="s">
        <v>3</v>
      </c>
      <c r="B7" s="4">
        <v>-3</v>
      </c>
      <c r="C7" s="14">
        <v>10</v>
      </c>
      <c r="D7" s="14">
        <v>1</v>
      </c>
      <c r="E7" s="14">
        <v>3</v>
      </c>
      <c r="F7" s="14">
        <v>3</v>
      </c>
      <c r="G7" s="14">
        <v>4</v>
      </c>
      <c r="H7" s="14">
        <v>1</v>
      </c>
      <c r="I7" s="14">
        <v>3</v>
      </c>
      <c r="J7" s="14">
        <v>3</v>
      </c>
      <c r="K7" s="14">
        <v>4</v>
      </c>
      <c r="L7" s="14">
        <v>2</v>
      </c>
      <c r="M7" s="14">
        <v>3</v>
      </c>
      <c r="N7" s="14">
        <v>3</v>
      </c>
      <c r="O7" s="14">
        <v>4</v>
      </c>
    </row>
    <row r="8" spans="1:15" ht="15.75" thickBot="1" x14ac:dyDescent="0.3">
      <c r="A8" s="15" t="s">
        <v>4</v>
      </c>
      <c r="B8" s="5">
        <v>34</v>
      </c>
      <c r="C8" s="16">
        <v>24</v>
      </c>
      <c r="D8" s="16">
        <v>8</v>
      </c>
      <c r="E8" s="16">
        <v>26</v>
      </c>
      <c r="F8" s="16">
        <v>21</v>
      </c>
      <c r="G8" s="16">
        <v>26</v>
      </c>
      <c r="H8" s="16">
        <v>-6</v>
      </c>
      <c r="I8" s="16">
        <v>-43</v>
      </c>
      <c r="J8" s="16">
        <v>-21</v>
      </c>
      <c r="K8" s="16">
        <v>16</v>
      </c>
      <c r="L8" s="16">
        <v>-27</v>
      </c>
      <c r="M8" s="16">
        <v>21</v>
      </c>
      <c r="N8" s="16">
        <v>28</v>
      </c>
      <c r="O8" s="16">
        <v>22</v>
      </c>
    </row>
    <row r="9" spans="1:15" x14ac:dyDescent="0.25">
      <c r="A9" s="68" t="s">
        <v>5</v>
      </c>
      <c r="B9" s="62">
        <v>151</v>
      </c>
      <c r="C9" s="32">
        <v>137</v>
      </c>
      <c r="D9" s="32">
        <v>131</v>
      </c>
      <c r="E9" s="32">
        <v>140</v>
      </c>
      <c r="F9" s="32">
        <v>147</v>
      </c>
      <c r="G9" s="32">
        <v>136</v>
      </c>
      <c r="H9" s="32">
        <v>115</v>
      </c>
      <c r="I9" s="32">
        <v>64</v>
      </c>
      <c r="J9" s="32">
        <v>100</v>
      </c>
      <c r="K9" s="32">
        <v>116</v>
      </c>
      <c r="L9" s="32">
        <v>121</v>
      </c>
      <c r="M9" s="32">
        <v>123</v>
      </c>
      <c r="N9" s="32">
        <v>138</v>
      </c>
      <c r="O9" s="32">
        <v>123</v>
      </c>
    </row>
    <row r="10" spans="1:15" ht="15.75" thickBot="1" x14ac:dyDescent="0.3">
      <c r="A10" s="15" t="s">
        <v>6</v>
      </c>
      <c r="B10" s="5">
        <v>47</v>
      </c>
      <c r="C10" s="16">
        <v>46</v>
      </c>
      <c r="D10" s="16">
        <v>48</v>
      </c>
      <c r="E10" s="16">
        <v>44</v>
      </c>
      <c r="F10" s="16">
        <v>45</v>
      </c>
      <c r="G10" s="16">
        <v>46</v>
      </c>
      <c r="H10" s="16">
        <v>44</v>
      </c>
      <c r="I10" s="16">
        <v>44</v>
      </c>
      <c r="J10" s="16">
        <v>46</v>
      </c>
      <c r="K10" s="16">
        <v>42</v>
      </c>
      <c r="L10" s="16">
        <v>45</v>
      </c>
      <c r="M10" s="16">
        <v>41</v>
      </c>
      <c r="N10" s="16">
        <v>44</v>
      </c>
      <c r="O10" s="16">
        <v>38</v>
      </c>
    </row>
    <row r="11" spans="1:15" x14ac:dyDescent="0.25">
      <c r="A11" s="68" t="s">
        <v>7</v>
      </c>
      <c r="B11" s="62">
        <v>104</v>
      </c>
      <c r="C11" s="32">
        <v>91</v>
      </c>
      <c r="D11" s="32">
        <v>83</v>
      </c>
      <c r="E11" s="32">
        <v>96</v>
      </c>
      <c r="F11" s="32">
        <v>102</v>
      </c>
      <c r="G11" s="32">
        <v>90</v>
      </c>
      <c r="H11" s="32">
        <v>71</v>
      </c>
      <c r="I11" s="32">
        <v>20</v>
      </c>
      <c r="J11" s="32">
        <v>54</v>
      </c>
      <c r="K11" s="32">
        <v>74</v>
      </c>
      <c r="L11" s="32">
        <v>76</v>
      </c>
      <c r="M11" s="32">
        <f>+M9-M10</f>
        <v>82</v>
      </c>
      <c r="N11" s="32">
        <f>+N9-N10</f>
        <v>94</v>
      </c>
      <c r="O11" s="32">
        <f>+O9-O10</f>
        <v>85</v>
      </c>
    </row>
    <row r="12" spans="1:15" ht="15.75" thickBot="1" x14ac:dyDescent="0.3">
      <c r="A12" s="15" t="s">
        <v>8</v>
      </c>
      <c r="B12" s="5">
        <v>-15</v>
      </c>
      <c r="C12" s="16">
        <v>-3</v>
      </c>
      <c r="D12" s="16">
        <v>31</v>
      </c>
      <c r="E12" s="16">
        <v>37</v>
      </c>
      <c r="F12" s="16">
        <v>-35</v>
      </c>
      <c r="G12" s="16">
        <v>34</v>
      </c>
      <c r="H12" s="16">
        <v>-2</v>
      </c>
      <c r="I12" s="16">
        <v>27</v>
      </c>
      <c r="J12" s="16">
        <v>10</v>
      </c>
      <c r="K12" s="16">
        <v>6</v>
      </c>
      <c r="L12" s="16">
        <v>-5</v>
      </c>
      <c r="M12" s="16">
        <v>4</v>
      </c>
      <c r="N12" s="16">
        <v>4</v>
      </c>
      <c r="O12" s="16">
        <v>2</v>
      </c>
    </row>
    <row r="13" spans="1:15" ht="15.75" thickBot="1" x14ac:dyDescent="0.3">
      <c r="A13" s="8" t="s">
        <v>11</v>
      </c>
      <c r="B13" s="61">
        <v>119</v>
      </c>
      <c r="C13" s="9">
        <v>94</v>
      </c>
      <c r="D13" s="9">
        <v>52</v>
      </c>
      <c r="E13" s="9">
        <v>59</v>
      </c>
      <c r="F13" s="9">
        <v>137</v>
      </c>
      <c r="G13" s="9">
        <v>56</v>
      </c>
      <c r="H13" s="9">
        <v>73</v>
      </c>
      <c r="I13" s="9">
        <v>-7</v>
      </c>
      <c r="J13" s="9">
        <v>44</v>
      </c>
      <c r="K13" s="9">
        <v>68</v>
      </c>
      <c r="L13" s="9">
        <v>81</v>
      </c>
      <c r="M13" s="9">
        <f>+M11-M12</f>
        <v>78</v>
      </c>
      <c r="N13" s="9">
        <f>+N11-N12</f>
        <v>90</v>
      </c>
      <c r="O13" s="9">
        <f>+O11-O12</f>
        <v>83</v>
      </c>
    </row>
    <row r="14" spans="1:15" x14ac:dyDescent="0.25">
      <c r="A14" s="36"/>
      <c r="B14" s="36"/>
      <c r="C14" s="14"/>
      <c r="D14" s="14"/>
      <c r="E14" s="14"/>
      <c r="F14" s="14"/>
      <c r="G14" s="14"/>
      <c r="H14" s="14"/>
      <c r="I14" s="14"/>
      <c r="J14" s="14"/>
      <c r="K14" s="14"/>
      <c r="L14" s="14"/>
    </row>
    <row r="15" spans="1:15" ht="21" customHeight="1" x14ac:dyDescent="0.25">
      <c r="A15" s="88" t="s">
        <v>96</v>
      </c>
      <c r="B15" s="74"/>
      <c r="C15" s="74"/>
      <c r="D15" s="74"/>
      <c r="E15" s="74"/>
      <c r="F15" s="74"/>
      <c r="G15" s="74"/>
      <c r="H15" s="74"/>
      <c r="I15" s="74"/>
      <c r="J15" s="74"/>
      <c r="K15" s="7"/>
      <c r="L15" s="7"/>
      <c r="M15" s="7"/>
      <c r="N15" s="7"/>
      <c r="O15" s="7"/>
    </row>
    <row r="16" spans="1:15" ht="7.5" customHeight="1" x14ac:dyDescent="0.25">
      <c r="A16" s="68"/>
      <c r="B16" s="68"/>
      <c r="C16" s="67"/>
      <c r="D16" s="67"/>
      <c r="E16" s="67"/>
      <c r="F16" s="67"/>
      <c r="G16" s="67"/>
      <c r="H16" s="67"/>
      <c r="I16" s="67"/>
      <c r="J16" s="67"/>
      <c r="K16" s="67"/>
      <c r="L16" s="67"/>
      <c r="M16" s="67"/>
      <c r="N16" s="67"/>
      <c r="O16" s="67"/>
    </row>
    <row r="17" spans="1:15" x14ac:dyDescent="0.25">
      <c r="A17" s="11" t="s">
        <v>74</v>
      </c>
      <c r="B17" s="142">
        <v>19184</v>
      </c>
      <c r="C17" s="137">
        <v>18467</v>
      </c>
      <c r="D17" s="137">
        <v>18144</v>
      </c>
      <c r="E17" s="137">
        <v>17595</v>
      </c>
      <c r="F17" s="137">
        <v>17637</v>
      </c>
      <c r="G17" s="137">
        <v>16758</v>
      </c>
      <c r="H17" s="137">
        <v>16242.999999999998</v>
      </c>
      <c r="I17" s="137">
        <v>16023</v>
      </c>
      <c r="J17" s="137">
        <v>15734</v>
      </c>
      <c r="K17" s="137">
        <v>15310</v>
      </c>
      <c r="L17" s="137">
        <v>14865</v>
      </c>
      <c r="M17" s="137">
        <v>14488</v>
      </c>
      <c r="N17" s="137">
        <v>14306</v>
      </c>
      <c r="O17" s="137">
        <v>13860</v>
      </c>
    </row>
    <row r="18" spans="1:15" x14ac:dyDescent="0.25">
      <c r="A18" s="11" t="s">
        <v>72</v>
      </c>
      <c r="B18" s="142">
        <v>21875</v>
      </c>
      <c r="C18" s="137">
        <v>21189</v>
      </c>
      <c r="D18" s="137">
        <v>20853</v>
      </c>
      <c r="E18" s="137">
        <v>20351</v>
      </c>
      <c r="F18" s="137">
        <v>20363</v>
      </c>
      <c r="G18" s="137">
        <v>19498</v>
      </c>
      <c r="H18" s="137">
        <v>19292</v>
      </c>
      <c r="I18" s="137">
        <v>19079</v>
      </c>
      <c r="J18" s="137">
        <v>18820</v>
      </c>
      <c r="K18" s="137">
        <v>18089</v>
      </c>
      <c r="L18" s="137">
        <v>17515</v>
      </c>
      <c r="M18" s="137">
        <v>17236</v>
      </c>
      <c r="N18" s="137">
        <v>16934</v>
      </c>
      <c r="O18" s="137">
        <v>16244</v>
      </c>
    </row>
    <row r="19" spans="1:15" x14ac:dyDescent="0.25">
      <c r="A19" s="11"/>
      <c r="B19" s="142"/>
      <c r="C19" s="137"/>
      <c r="D19" s="137"/>
      <c r="E19" s="137"/>
      <c r="F19" s="137"/>
      <c r="G19" s="137"/>
      <c r="H19" s="137"/>
      <c r="I19" s="137"/>
      <c r="J19" s="137"/>
      <c r="K19" s="137"/>
      <c r="L19" s="137"/>
      <c r="M19" s="137"/>
      <c r="N19" s="137"/>
      <c r="O19" s="137"/>
    </row>
    <row r="20" spans="1:15" ht="15.75" thickBot="1" x14ac:dyDescent="0.3">
      <c r="A20" s="15" t="s">
        <v>20</v>
      </c>
      <c r="B20" s="143">
        <v>230</v>
      </c>
      <c r="C20" s="139">
        <v>231</v>
      </c>
      <c r="D20" s="139">
        <v>217</v>
      </c>
      <c r="E20" s="139">
        <v>234</v>
      </c>
      <c r="F20" s="139">
        <v>231</v>
      </c>
      <c r="G20" s="139">
        <v>216</v>
      </c>
      <c r="H20" s="139">
        <v>223</v>
      </c>
      <c r="I20" s="139">
        <v>215</v>
      </c>
      <c r="J20" s="139">
        <v>206</v>
      </c>
      <c r="K20" s="139">
        <v>209</v>
      </c>
      <c r="L20" s="139">
        <v>220</v>
      </c>
      <c r="M20" s="139">
        <v>428</v>
      </c>
      <c r="N20" s="139">
        <v>426</v>
      </c>
      <c r="O20" s="139">
        <v>450</v>
      </c>
    </row>
    <row r="21" spans="1:15" x14ac:dyDescent="0.25"/>
  </sheetData>
  <pageMargins left="0.70866141732283472" right="0.70866141732283472"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1"/>
  <sheetViews>
    <sheetView showRowColHeaders="0" zoomScaleNormal="100" zoomScaleSheetLayoutView="100" workbookViewId="0"/>
  </sheetViews>
  <sheetFormatPr defaultColWidth="0" defaultRowHeight="15" zeroHeight="1" x14ac:dyDescent="0.25"/>
  <cols>
    <col min="1" max="1" width="38.7109375" style="1" bestFit="1" customWidth="1"/>
    <col min="2" max="15" width="9.42578125" style="1" customWidth="1"/>
    <col min="16" max="16" width="2.7109375" style="1" customWidth="1"/>
    <col min="17" max="16384" width="9.140625" style="1" hidden="1"/>
  </cols>
  <sheetData>
    <row r="1" spans="1:16" ht="21" customHeight="1" x14ac:dyDescent="0.25">
      <c r="A1" s="84" t="s">
        <v>47</v>
      </c>
      <c r="B1" s="84"/>
      <c r="C1" s="84"/>
      <c r="D1" s="84"/>
      <c r="E1" s="84"/>
      <c r="F1" s="84"/>
      <c r="G1" s="84"/>
      <c r="H1" s="84"/>
      <c r="I1" s="85"/>
      <c r="J1" s="84"/>
      <c r="K1" s="86"/>
      <c r="L1" s="86"/>
      <c r="M1" s="86"/>
      <c r="N1" s="86"/>
      <c r="O1" s="86"/>
      <c r="P1" s="87"/>
    </row>
    <row r="2" spans="1:16" ht="7.5" customHeight="1" x14ac:dyDescent="0.25">
      <c r="A2" s="10"/>
      <c r="B2" s="70"/>
      <c r="C2" s="70"/>
      <c r="D2" s="70"/>
      <c r="E2" s="70"/>
      <c r="F2" s="70"/>
      <c r="G2" s="70"/>
      <c r="H2" s="10"/>
      <c r="I2" s="10"/>
      <c r="J2" s="10"/>
      <c r="K2" s="10"/>
      <c r="L2" s="10"/>
    </row>
    <row r="3" spans="1:16" x14ac:dyDescent="0.25">
      <c r="A3" s="11"/>
      <c r="B3" s="69" t="s">
        <v>126</v>
      </c>
      <c r="C3" s="67" t="s">
        <v>124</v>
      </c>
      <c r="D3" s="67" t="s">
        <v>123</v>
      </c>
      <c r="E3" s="67" t="s">
        <v>122</v>
      </c>
      <c r="F3" s="67" t="s">
        <v>109</v>
      </c>
      <c r="G3" s="67" t="s">
        <v>88</v>
      </c>
      <c r="H3" s="67" t="s">
        <v>45</v>
      </c>
      <c r="I3" s="67" t="s">
        <v>44</v>
      </c>
      <c r="J3" s="67" t="s">
        <v>43</v>
      </c>
      <c r="K3" s="67" t="s">
        <v>42</v>
      </c>
      <c r="L3" s="67" t="s">
        <v>41</v>
      </c>
      <c r="M3" s="49" t="s">
        <v>86</v>
      </c>
      <c r="N3" s="67" t="s">
        <v>85</v>
      </c>
      <c r="O3" s="67" t="s">
        <v>87</v>
      </c>
    </row>
    <row r="4" spans="1:16" x14ac:dyDescent="0.25">
      <c r="A4" s="36" t="s">
        <v>48</v>
      </c>
      <c r="B4" s="3">
        <f>648-C4</f>
        <v>349</v>
      </c>
      <c r="C4" s="13">
        <v>299</v>
      </c>
      <c r="D4" s="13">
        <v>353</v>
      </c>
      <c r="E4" s="13">
        <v>307</v>
      </c>
      <c r="F4" s="13">
        <v>253</v>
      </c>
      <c r="G4" s="13">
        <v>312</v>
      </c>
      <c r="H4" s="13">
        <v>434</v>
      </c>
      <c r="I4" s="13">
        <v>308</v>
      </c>
      <c r="J4" s="19">
        <v>316</v>
      </c>
      <c r="K4" s="13">
        <v>325</v>
      </c>
      <c r="L4" s="13">
        <v>439</v>
      </c>
      <c r="M4" s="13">
        <v>283</v>
      </c>
      <c r="N4" s="13">
        <v>250.495</v>
      </c>
      <c r="O4" s="13">
        <v>245.505</v>
      </c>
    </row>
    <row r="5" spans="1:16" x14ac:dyDescent="0.25">
      <c r="A5" s="36" t="s">
        <v>49</v>
      </c>
      <c r="B5" s="3">
        <f>105-C5</f>
        <v>52</v>
      </c>
      <c r="C5" s="13">
        <v>53</v>
      </c>
      <c r="D5" s="13">
        <v>52</v>
      </c>
      <c r="E5" s="13">
        <v>56</v>
      </c>
      <c r="F5" s="13">
        <v>53</v>
      </c>
      <c r="G5" s="13">
        <v>52</v>
      </c>
      <c r="H5" s="13">
        <v>51</v>
      </c>
      <c r="I5" s="13">
        <v>56</v>
      </c>
      <c r="J5" s="19">
        <v>46</v>
      </c>
      <c r="K5" s="13">
        <v>46</v>
      </c>
      <c r="L5" s="13">
        <v>43</v>
      </c>
      <c r="M5" s="13">
        <v>48</v>
      </c>
      <c r="N5" s="13">
        <v>74.78</v>
      </c>
      <c r="O5" s="13">
        <v>43.22</v>
      </c>
    </row>
    <row r="6" spans="1:16" x14ac:dyDescent="0.25">
      <c r="A6" s="36" t="s">
        <v>50</v>
      </c>
      <c r="B6" s="4">
        <f>220-C6</f>
        <v>124</v>
      </c>
      <c r="C6" s="14">
        <v>96</v>
      </c>
      <c r="D6" s="14">
        <v>92</v>
      </c>
      <c r="E6" s="14">
        <v>88</v>
      </c>
      <c r="F6" s="14">
        <v>90</v>
      </c>
      <c r="G6" s="14">
        <v>101</v>
      </c>
      <c r="H6" s="14">
        <v>118</v>
      </c>
      <c r="I6" s="14">
        <v>95</v>
      </c>
      <c r="J6" s="19">
        <v>95</v>
      </c>
      <c r="K6" s="14">
        <v>81</v>
      </c>
      <c r="L6" s="14">
        <v>84</v>
      </c>
      <c r="M6" s="14">
        <v>73</v>
      </c>
      <c r="N6" s="55">
        <v>70.638000000000005</v>
      </c>
      <c r="O6" s="55">
        <v>63.362000000000002</v>
      </c>
    </row>
    <row r="7" spans="1:16" x14ac:dyDescent="0.25">
      <c r="A7" s="36" t="s">
        <v>51</v>
      </c>
      <c r="B7" s="4">
        <f>56-C7</f>
        <v>28</v>
      </c>
      <c r="C7" s="14">
        <v>28</v>
      </c>
      <c r="D7" s="14">
        <v>26</v>
      </c>
      <c r="E7" s="14">
        <v>28</v>
      </c>
      <c r="F7" s="14">
        <v>26</v>
      </c>
      <c r="G7" s="14">
        <v>28</v>
      </c>
      <c r="H7" s="14">
        <v>58</v>
      </c>
      <c r="I7" s="14">
        <v>20</v>
      </c>
      <c r="J7" s="19">
        <v>19</v>
      </c>
      <c r="K7" s="14">
        <v>19</v>
      </c>
      <c r="L7" s="13">
        <v>20</v>
      </c>
      <c r="M7" s="13">
        <v>20</v>
      </c>
      <c r="N7" s="13">
        <v>38.167999999999999</v>
      </c>
      <c r="O7" s="13">
        <v>18.832000000000001</v>
      </c>
    </row>
    <row r="8" spans="1:16" ht="15.75" thickBot="1" x14ac:dyDescent="0.3">
      <c r="A8" s="15" t="s">
        <v>52</v>
      </c>
      <c r="B8" s="5">
        <f>236-C8</f>
        <v>102</v>
      </c>
      <c r="C8" s="16">
        <v>134</v>
      </c>
      <c r="D8" s="16">
        <v>108</v>
      </c>
      <c r="E8" s="16">
        <v>81</v>
      </c>
      <c r="F8" s="16">
        <v>89</v>
      </c>
      <c r="G8" s="16">
        <v>130</v>
      </c>
      <c r="H8" s="16">
        <v>88</v>
      </c>
      <c r="I8" s="16">
        <v>68</v>
      </c>
      <c r="J8" s="20">
        <v>58</v>
      </c>
      <c r="K8" s="16">
        <v>79</v>
      </c>
      <c r="L8" s="16">
        <v>39</v>
      </c>
      <c r="M8" s="16">
        <v>47.999999999999993</v>
      </c>
      <c r="N8" s="56">
        <v>21.417999999999999</v>
      </c>
      <c r="O8" s="56">
        <v>56.582000000000001</v>
      </c>
    </row>
    <row r="9" spans="1:16" x14ac:dyDescent="0.25">
      <c r="A9" s="68" t="s">
        <v>53</v>
      </c>
      <c r="B9" s="6">
        <f>1265-C9</f>
        <v>655</v>
      </c>
      <c r="C9" s="18">
        <v>610</v>
      </c>
      <c r="D9" s="18">
        <v>631</v>
      </c>
      <c r="E9" s="18">
        <v>560</v>
      </c>
      <c r="F9" s="18">
        <v>511</v>
      </c>
      <c r="G9" s="18">
        <v>623</v>
      </c>
      <c r="H9" s="18">
        <v>749</v>
      </c>
      <c r="I9" s="18">
        <v>547</v>
      </c>
      <c r="J9" s="21">
        <v>534</v>
      </c>
      <c r="K9" s="18">
        <v>550</v>
      </c>
      <c r="L9" s="18">
        <v>625</v>
      </c>
      <c r="M9" s="18">
        <v>472</v>
      </c>
      <c r="N9" s="18">
        <v>455.49900000000002</v>
      </c>
      <c r="O9" s="18">
        <v>427.50100000000003</v>
      </c>
    </row>
    <row r="10" spans="1:16" x14ac:dyDescent="0.25">
      <c r="A10" s="11" t="s">
        <v>95</v>
      </c>
      <c r="B10" s="3">
        <v>132</v>
      </c>
      <c r="C10" s="13">
        <v>147</v>
      </c>
      <c r="D10" s="13">
        <v>125</v>
      </c>
      <c r="E10" s="13">
        <v>117</v>
      </c>
      <c r="F10" s="13">
        <v>112</v>
      </c>
      <c r="G10" s="13">
        <v>117</v>
      </c>
      <c r="H10" s="13">
        <v>96</v>
      </c>
      <c r="I10" s="13">
        <v>113</v>
      </c>
      <c r="J10" s="13">
        <v>114</v>
      </c>
      <c r="K10" s="13">
        <v>103</v>
      </c>
      <c r="L10" s="13">
        <v>124</v>
      </c>
      <c r="M10" s="13">
        <v>110</v>
      </c>
      <c r="N10" s="13">
        <v>113</v>
      </c>
      <c r="O10" s="13">
        <v>105</v>
      </c>
    </row>
    <row r="11" spans="1:16" ht="15.75" thickBot="1" x14ac:dyDescent="0.3">
      <c r="A11" s="8" t="s">
        <v>89</v>
      </c>
      <c r="B11" s="71">
        <f>B9-B10</f>
        <v>523</v>
      </c>
      <c r="C11" s="48">
        <v>463</v>
      </c>
      <c r="D11" s="48">
        <v>506</v>
      </c>
      <c r="E11" s="48">
        <v>443</v>
      </c>
      <c r="F11" s="48">
        <v>399</v>
      </c>
      <c r="G11" s="48">
        <v>506</v>
      </c>
      <c r="H11" s="48">
        <f>+H9-H10</f>
        <v>653</v>
      </c>
      <c r="I11" s="48">
        <f t="shared" ref="I11:O11" si="0">+I9-I10</f>
        <v>434</v>
      </c>
      <c r="J11" s="48">
        <f t="shared" si="0"/>
        <v>420</v>
      </c>
      <c r="K11" s="48">
        <f t="shared" si="0"/>
        <v>447</v>
      </c>
      <c r="L11" s="48">
        <f t="shared" si="0"/>
        <v>501</v>
      </c>
      <c r="M11" s="48">
        <f t="shared" si="0"/>
        <v>362</v>
      </c>
      <c r="N11" s="66">
        <f t="shared" si="0"/>
        <v>342.49900000000002</v>
      </c>
      <c r="O11" s="66">
        <f t="shared" si="0"/>
        <v>322.50100000000003</v>
      </c>
    </row>
  </sheetData>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P23"/>
  <sheetViews>
    <sheetView showGridLines="0" showRowColHeaders="0" zoomScaleNormal="100" zoomScaleSheetLayoutView="130" workbookViewId="0"/>
  </sheetViews>
  <sheetFormatPr defaultColWidth="0" defaultRowHeight="9.9499999999999993" customHeight="1" zeroHeight="1" x14ac:dyDescent="0.25"/>
  <cols>
    <col min="1" max="1" width="27.7109375" style="183" customWidth="1"/>
    <col min="2" max="15" width="9.42578125" style="183" customWidth="1"/>
    <col min="16" max="16" width="2.7109375" style="183" hidden="1" customWidth="1"/>
    <col min="17" max="16384" width="9.140625" style="183" hidden="1"/>
  </cols>
  <sheetData>
    <row r="1" spans="1:15" s="1" customFormat="1" ht="21" customHeight="1" x14ac:dyDescent="0.25">
      <c r="A1" s="181" t="s">
        <v>81</v>
      </c>
      <c r="B1" s="181"/>
      <c r="C1" s="181"/>
      <c r="D1" s="181"/>
      <c r="E1" s="181"/>
      <c r="F1" s="84"/>
      <c r="G1" s="84"/>
      <c r="H1" s="85"/>
      <c r="I1" s="85"/>
      <c r="J1" s="73"/>
      <c r="K1" s="47"/>
      <c r="L1" s="47"/>
      <c r="M1" s="47"/>
      <c r="N1" s="47"/>
      <c r="O1" s="47"/>
    </row>
    <row r="2" spans="1:15" s="1" customFormat="1" ht="7.5" customHeight="1" x14ac:dyDescent="0.25">
      <c r="A2" s="45"/>
      <c r="B2" s="68"/>
      <c r="C2" s="68"/>
      <c r="D2" s="68"/>
      <c r="E2" s="68"/>
      <c r="F2" s="68"/>
      <c r="G2" s="68"/>
      <c r="H2" s="46"/>
      <c r="I2" s="46"/>
      <c r="J2" s="46"/>
    </row>
    <row r="3" spans="1:15" s="1" customFormat="1" ht="15" x14ac:dyDescent="0.25">
      <c r="A3" s="45"/>
      <c r="B3" s="69" t="s">
        <v>126</v>
      </c>
      <c r="C3" s="67" t="s">
        <v>124</v>
      </c>
      <c r="D3" s="67" t="s">
        <v>123</v>
      </c>
      <c r="E3" s="67" t="s">
        <v>122</v>
      </c>
      <c r="F3" s="67" t="s">
        <v>109</v>
      </c>
      <c r="G3" s="67" t="s">
        <v>88</v>
      </c>
      <c r="H3" s="67" t="s">
        <v>45</v>
      </c>
      <c r="I3" s="67" t="s">
        <v>44</v>
      </c>
      <c r="J3" s="67" t="s">
        <v>43</v>
      </c>
      <c r="K3" s="67" t="s">
        <v>42</v>
      </c>
      <c r="L3" s="67" t="s">
        <v>41</v>
      </c>
      <c r="M3" s="67" t="s">
        <v>86</v>
      </c>
      <c r="N3" s="67" t="s">
        <v>85</v>
      </c>
      <c r="O3" s="67" t="s">
        <v>87</v>
      </c>
    </row>
    <row r="4" spans="1:15" s="1" customFormat="1" ht="15" x14ac:dyDescent="0.25">
      <c r="A4" s="11" t="s">
        <v>0</v>
      </c>
      <c r="B4" s="58">
        <v>25</v>
      </c>
      <c r="C4" s="40">
        <v>25</v>
      </c>
      <c r="D4" s="40">
        <f>105-E4-F4-G4</f>
        <v>26</v>
      </c>
      <c r="E4" s="40">
        <v>22</v>
      </c>
      <c r="F4" s="40">
        <v>21</v>
      </c>
      <c r="G4" s="40">
        <v>36</v>
      </c>
      <c r="H4" s="40">
        <v>61</v>
      </c>
      <c r="I4" s="40">
        <v>77</v>
      </c>
      <c r="J4" s="14">
        <v>94</v>
      </c>
      <c r="K4" s="14">
        <v>98</v>
      </c>
      <c r="L4" s="14">
        <v>91</v>
      </c>
      <c r="M4" s="14">
        <v>105</v>
      </c>
      <c r="N4" s="14">
        <v>107</v>
      </c>
      <c r="O4" s="14">
        <v>114</v>
      </c>
    </row>
    <row r="5" spans="1:15" s="1" customFormat="1" ht="15" x14ac:dyDescent="0.25">
      <c r="A5" s="11" t="s">
        <v>1</v>
      </c>
      <c r="B5" s="58">
        <v>0</v>
      </c>
      <c r="C5" s="40">
        <v>0</v>
      </c>
      <c r="D5" s="40">
        <f>0-E5-F5-G5</f>
        <v>0</v>
      </c>
      <c r="E5" s="40">
        <v>0</v>
      </c>
      <c r="F5" s="40">
        <v>0</v>
      </c>
      <c r="G5" s="40">
        <v>0</v>
      </c>
      <c r="H5" s="40">
        <v>-1</v>
      </c>
      <c r="I5" s="40">
        <v>-2</v>
      </c>
      <c r="J5" s="14">
        <v>0</v>
      </c>
      <c r="K5" s="14">
        <v>0</v>
      </c>
      <c r="L5" s="14">
        <v>0</v>
      </c>
      <c r="M5" s="14">
        <v>-1</v>
      </c>
      <c r="N5" s="14">
        <v>-1</v>
      </c>
      <c r="O5" s="14">
        <v>-1</v>
      </c>
    </row>
    <row r="6" spans="1:15" s="1" customFormat="1" ht="15" x14ac:dyDescent="0.25">
      <c r="A6" s="11" t="s">
        <v>2</v>
      </c>
      <c r="B6" s="58">
        <v>-69</v>
      </c>
      <c r="C6" s="40">
        <v>-28</v>
      </c>
      <c r="D6" s="40">
        <f>377-E6-F6-G6</f>
        <v>-30</v>
      </c>
      <c r="E6" s="40">
        <v>-35</v>
      </c>
      <c r="F6" s="40">
        <v>114</v>
      </c>
      <c r="G6" s="40">
        <v>328</v>
      </c>
      <c r="H6" s="40">
        <v>-84</v>
      </c>
      <c r="I6" s="40">
        <v>65</v>
      </c>
      <c r="J6" s="14">
        <v>16</v>
      </c>
      <c r="K6" s="14">
        <v>222</v>
      </c>
      <c r="L6" s="14">
        <v>217</v>
      </c>
      <c r="M6" s="14">
        <v>157</v>
      </c>
      <c r="N6" s="14">
        <v>-20</v>
      </c>
      <c r="O6" s="14">
        <v>-267</v>
      </c>
    </row>
    <row r="7" spans="1:15" s="1" customFormat="1" ht="15.75" thickBot="1" x14ac:dyDescent="0.3">
      <c r="A7" s="15" t="s">
        <v>3</v>
      </c>
      <c r="B7" s="59">
        <v>2</v>
      </c>
      <c r="C7" s="28">
        <v>0</v>
      </c>
      <c r="D7" s="28">
        <f>55-E7-F7-G7</f>
        <v>1</v>
      </c>
      <c r="E7" s="28">
        <v>1</v>
      </c>
      <c r="F7" s="28">
        <v>4</v>
      </c>
      <c r="G7" s="28">
        <v>49</v>
      </c>
      <c r="H7" s="28">
        <v>2</v>
      </c>
      <c r="I7" s="28">
        <v>2</v>
      </c>
      <c r="J7" s="16">
        <v>6</v>
      </c>
      <c r="K7" s="16">
        <v>37</v>
      </c>
      <c r="L7" s="16">
        <v>1</v>
      </c>
      <c r="M7" s="16">
        <v>3</v>
      </c>
      <c r="N7" s="16">
        <v>10</v>
      </c>
      <c r="O7" s="16">
        <v>16</v>
      </c>
    </row>
    <row r="8" spans="1:15" s="1" customFormat="1" ht="15" x14ac:dyDescent="0.25">
      <c r="A8" s="68" t="s">
        <v>82</v>
      </c>
      <c r="B8" s="60">
        <v>-42</v>
      </c>
      <c r="C8" s="33">
        <v>-3</v>
      </c>
      <c r="D8" s="33">
        <f>SUM(D4:D7)</f>
        <v>-3</v>
      </c>
      <c r="E8" s="33">
        <v>-12</v>
      </c>
      <c r="F8" s="33">
        <v>139</v>
      </c>
      <c r="G8" s="33">
        <v>413</v>
      </c>
      <c r="H8" s="33">
        <v>-22</v>
      </c>
      <c r="I8" s="33">
        <v>142</v>
      </c>
      <c r="J8" s="32">
        <v>116</v>
      </c>
      <c r="K8" s="32">
        <v>357</v>
      </c>
      <c r="L8" s="32">
        <v>309</v>
      </c>
      <c r="M8" s="32">
        <v>264</v>
      </c>
      <c r="N8" s="32">
        <v>96</v>
      </c>
      <c r="O8" s="32">
        <v>-138</v>
      </c>
    </row>
    <row r="9" spans="1:15" s="1" customFormat="1" ht="15.75" thickBot="1" x14ac:dyDescent="0.3">
      <c r="A9" s="15" t="s">
        <v>83</v>
      </c>
      <c r="B9" s="59">
        <v>8</v>
      </c>
      <c r="C9" s="28">
        <v>8</v>
      </c>
      <c r="D9" s="28">
        <f>32-E9-F9-G9</f>
        <v>8</v>
      </c>
      <c r="E9" s="28">
        <v>8</v>
      </c>
      <c r="F9" s="28">
        <v>10</v>
      </c>
      <c r="G9" s="28">
        <v>6</v>
      </c>
      <c r="H9" s="28">
        <v>8</v>
      </c>
      <c r="I9" s="28">
        <v>7</v>
      </c>
      <c r="J9" s="16">
        <v>8</v>
      </c>
      <c r="K9" s="16">
        <v>8</v>
      </c>
      <c r="L9" s="16">
        <v>6</v>
      </c>
      <c r="M9" s="16">
        <v>6</v>
      </c>
      <c r="N9" s="16">
        <v>8</v>
      </c>
      <c r="O9" s="16">
        <v>7</v>
      </c>
    </row>
    <row r="10" spans="1:15" s="1" customFormat="1" ht="15.75" thickBot="1" x14ac:dyDescent="0.3">
      <c r="A10" s="8" t="s">
        <v>10</v>
      </c>
      <c r="B10" s="61">
        <v>-50</v>
      </c>
      <c r="C10" s="9">
        <v>-11</v>
      </c>
      <c r="D10" s="9">
        <f>D8-D9</f>
        <v>-11</v>
      </c>
      <c r="E10" s="9">
        <v>-20</v>
      </c>
      <c r="F10" s="9">
        <v>129</v>
      </c>
      <c r="G10" s="9">
        <v>407</v>
      </c>
      <c r="H10" s="9">
        <v>-30</v>
      </c>
      <c r="I10" s="9">
        <v>135</v>
      </c>
      <c r="J10" s="48">
        <v>108</v>
      </c>
      <c r="K10" s="48">
        <v>349</v>
      </c>
      <c r="L10" s="48">
        <v>303</v>
      </c>
      <c r="M10" s="48">
        <v>258</v>
      </c>
      <c r="N10" s="48">
        <v>88</v>
      </c>
      <c r="O10" s="48">
        <v>-145</v>
      </c>
    </row>
    <row r="11" spans="1:15" s="1" customFormat="1" ht="15" x14ac:dyDescent="0.25"/>
    <row r="12" spans="1:15" s="1" customFormat="1" ht="15" x14ac:dyDescent="0.25"/>
    <row r="13" spans="1:15" s="1" customFormat="1" ht="21" customHeight="1" x14ac:dyDescent="0.25">
      <c r="A13" s="84" t="s">
        <v>92</v>
      </c>
      <c r="B13" s="77"/>
      <c r="C13" s="77"/>
      <c r="D13" s="77"/>
      <c r="E13" s="77"/>
      <c r="F13" s="77"/>
      <c r="G13" s="77"/>
      <c r="H13" s="77"/>
      <c r="I13" s="77"/>
      <c r="J13" s="77"/>
      <c r="K13" s="77"/>
      <c r="L13" s="77"/>
      <c r="M13" s="57"/>
      <c r="N13" s="47"/>
      <c r="O13" s="47"/>
    </row>
    <row r="14" spans="1:15" s="1" customFormat="1" ht="7.5" customHeight="1" x14ac:dyDescent="0.25">
      <c r="A14" s="52"/>
      <c r="B14" s="52"/>
    </row>
    <row r="15" spans="1:15" s="1" customFormat="1" ht="15" x14ac:dyDescent="0.25">
      <c r="A15" s="195"/>
      <c r="B15" s="69" t="s">
        <v>126</v>
      </c>
      <c r="C15" s="190" t="s">
        <v>124</v>
      </c>
      <c r="D15" s="190" t="s">
        <v>123</v>
      </c>
      <c r="E15" s="190" t="s">
        <v>122</v>
      </c>
      <c r="F15" s="190" t="s">
        <v>109</v>
      </c>
      <c r="G15" s="190" t="s">
        <v>88</v>
      </c>
      <c r="H15" s="190" t="s">
        <v>45</v>
      </c>
      <c r="I15" s="190" t="s">
        <v>44</v>
      </c>
      <c r="J15" s="190" t="s">
        <v>43</v>
      </c>
      <c r="K15" s="190" t="s">
        <v>42</v>
      </c>
      <c r="L15" s="190" t="s">
        <v>41</v>
      </c>
      <c r="M15" s="190" t="s">
        <v>86</v>
      </c>
      <c r="N15" s="190" t="s">
        <v>85</v>
      </c>
      <c r="O15" s="190" t="s">
        <v>87</v>
      </c>
    </row>
    <row r="16" spans="1:15" s="198" customFormat="1" ht="15" x14ac:dyDescent="0.25">
      <c r="A16" s="196" t="s">
        <v>0</v>
      </c>
      <c r="B16" s="188">
        <v>18</v>
      </c>
      <c r="C16" s="191">
        <v>27</v>
      </c>
      <c r="D16" s="191">
        <v>32</v>
      </c>
      <c r="E16" s="191">
        <v>63</v>
      </c>
      <c r="F16" s="191">
        <v>75</v>
      </c>
      <c r="G16" s="191">
        <v>72</v>
      </c>
      <c r="H16" s="191">
        <v>87</v>
      </c>
      <c r="I16" s="191">
        <v>77.258000000000024</v>
      </c>
      <c r="J16" s="191">
        <v>66.906999999999996</v>
      </c>
      <c r="K16" s="187">
        <v>85</v>
      </c>
      <c r="L16" s="187">
        <v>89</v>
      </c>
      <c r="M16" s="187">
        <v>96</v>
      </c>
      <c r="N16" s="187">
        <v>93</v>
      </c>
      <c r="O16" s="187">
        <v>127</v>
      </c>
    </row>
    <row r="17" spans="1:15" s="198" customFormat="1" ht="15.75" customHeight="1" thickBot="1" x14ac:dyDescent="0.3">
      <c r="A17" s="196" t="s">
        <v>2</v>
      </c>
      <c r="B17" s="188">
        <v>-80</v>
      </c>
      <c r="C17" s="191">
        <v>66</v>
      </c>
      <c r="D17" s="191">
        <v>-83</v>
      </c>
      <c r="E17" s="191">
        <v>45</v>
      </c>
      <c r="F17" s="191">
        <v>-26</v>
      </c>
      <c r="G17" s="191">
        <v>-61</v>
      </c>
      <c r="H17" s="191">
        <v>-41</v>
      </c>
      <c r="I17" s="191">
        <v>8</v>
      </c>
      <c r="J17" s="191">
        <v>-44.027000000000001</v>
      </c>
      <c r="K17" s="16">
        <v>30</v>
      </c>
      <c r="L17" s="16">
        <v>81</v>
      </c>
      <c r="M17" s="16">
        <v>19</v>
      </c>
      <c r="N17" s="16">
        <v>33</v>
      </c>
      <c r="O17" s="16">
        <v>-129</v>
      </c>
    </row>
    <row r="18" spans="1:15" s="199" customFormat="1" ht="15.75" customHeight="1" thickBot="1" x14ac:dyDescent="0.3">
      <c r="A18" s="184" t="s">
        <v>119</v>
      </c>
      <c r="B18" s="185">
        <v>-62</v>
      </c>
      <c r="C18" s="182">
        <v>93</v>
      </c>
      <c r="D18" s="182">
        <v>-52</v>
      </c>
      <c r="E18" s="182">
        <v>108</v>
      </c>
      <c r="F18" s="182">
        <v>49</v>
      </c>
      <c r="G18" s="182">
        <v>11</v>
      </c>
      <c r="H18" s="182">
        <v>46</v>
      </c>
      <c r="I18" s="182">
        <v>85</v>
      </c>
      <c r="J18" s="182">
        <v>23</v>
      </c>
      <c r="K18" s="182">
        <v>115</v>
      </c>
      <c r="L18" s="182">
        <v>170</v>
      </c>
      <c r="M18" s="182">
        <v>115</v>
      </c>
      <c r="N18" s="182">
        <v>126</v>
      </c>
      <c r="O18" s="182">
        <v>-2</v>
      </c>
    </row>
    <row r="19" spans="1:15" s="199" customFormat="1" ht="7.5" customHeight="1" x14ac:dyDescent="0.25">
      <c r="A19" s="196"/>
      <c r="B19" s="188"/>
      <c r="C19" s="191"/>
      <c r="D19" s="191"/>
      <c r="E19" s="191"/>
      <c r="F19" s="191"/>
      <c r="G19" s="191"/>
      <c r="H19" s="191"/>
      <c r="I19" s="191"/>
      <c r="J19" s="191"/>
      <c r="K19" s="186"/>
      <c r="L19" s="186"/>
      <c r="M19" s="186"/>
      <c r="N19" s="186"/>
      <c r="O19" s="186"/>
    </row>
    <row r="20" spans="1:15" s="199" customFormat="1" ht="15.75" customHeight="1" x14ac:dyDescent="0.25">
      <c r="A20" s="196" t="s">
        <v>0</v>
      </c>
      <c r="B20" s="188">
        <v>20</v>
      </c>
      <c r="C20" s="192">
        <v>24</v>
      </c>
      <c r="D20" s="192">
        <v>18</v>
      </c>
      <c r="E20" s="192">
        <v>20</v>
      </c>
      <c r="F20" s="192">
        <v>24.042000000000002</v>
      </c>
      <c r="G20" s="192">
        <v>21.018999999999998</v>
      </c>
      <c r="H20" s="191">
        <v>0</v>
      </c>
      <c r="I20" s="191">
        <v>0</v>
      </c>
      <c r="J20" s="191">
        <v>0</v>
      </c>
      <c r="K20" s="191">
        <v>0</v>
      </c>
      <c r="L20" s="191">
        <v>0</v>
      </c>
      <c r="M20" s="191">
        <v>0</v>
      </c>
      <c r="N20" s="191">
        <v>0</v>
      </c>
      <c r="O20" s="191">
        <v>0</v>
      </c>
    </row>
    <row r="21" spans="1:15" s="199" customFormat="1" ht="15.75" customHeight="1" x14ac:dyDescent="0.25">
      <c r="A21" s="196" t="s">
        <v>2</v>
      </c>
      <c r="B21" s="188">
        <v>-6</v>
      </c>
      <c r="C21" s="192">
        <v>-7</v>
      </c>
      <c r="D21" s="192">
        <v>-28</v>
      </c>
      <c r="E21" s="192">
        <v>-9</v>
      </c>
      <c r="F21" s="192">
        <v>-41.406999999999996</v>
      </c>
      <c r="G21" s="192">
        <v>-18.528000000000002</v>
      </c>
      <c r="H21" s="191">
        <v>0</v>
      </c>
      <c r="I21" s="191">
        <v>0</v>
      </c>
      <c r="J21" s="191">
        <v>0</v>
      </c>
      <c r="K21" s="191">
        <v>0</v>
      </c>
      <c r="L21" s="191">
        <v>0</v>
      </c>
      <c r="M21" s="191">
        <v>0</v>
      </c>
      <c r="N21" s="191">
        <v>0</v>
      </c>
      <c r="O21" s="191">
        <v>0</v>
      </c>
    </row>
    <row r="22" spans="1:15" s="199" customFormat="1" ht="15.75" customHeight="1" thickBot="1" x14ac:dyDescent="0.3">
      <c r="A22" s="197" t="s">
        <v>120</v>
      </c>
      <c r="B22" s="189">
        <v>14</v>
      </c>
      <c r="C22" s="193">
        <v>17</v>
      </c>
      <c r="D22" s="193">
        <v>-10</v>
      </c>
      <c r="E22" s="193">
        <v>11</v>
      </c>
      <c r="F22" s="193">
        <v>-17.364999999999995</v>
      </c>
      <c r="G22" s="193">
        <v>2.4909999999999961</v>
      </c>
      <c r="H22" s="194">
        <v>0</v>
      </c>
      <c r="I22" s="194">
        <v>0</v>
      </c>
      <c r="J22" s="194">
        <v>0</v>
      </c>
      <c r="K22" s="194">
        <v>0</v>
      </c>
      <c r="L22" s="194">
        <v>0</v>
      </c>
      <c r="M22" s="194">
        <v>0</v>
      </c>
      <c r="N22" s="194">
        <v>0</v>
      </c>
      <c r="O22" s="194">
        <v>0</v>
      </c>
    </row>
    <row r="23" spans="1:15" s="199" customFormat="1" ht="15.75" customHeight="1" thickBot="1" x14ac:dyDescent="0.3">
      <c r="A23" s="184" t="s">
        <v>121</v>
      </c>
      <c r="B23" s="185">
        <v>-48</v>
      </c>
      <c r="C23" s="182">
        <v>110</v>
      </c>
      <c r="D23" s="182">
        <v>-61</v>
      </c>
      <c r="E23" s="182">
        <v>119</v>
      </c>
      <c r="F23" s="182">
        <v>32</v>
      </c>
      <c r="G23" s="182">
        <v>13</v>
      </c>
      <c r="H23" s="182">
        <v>46</v>
      </c>
      <c r="I23" s="182">
        <v>85</v>
      </c>
      <c r="J23" s="182">
        <v>23</v>
      </c>
      <c r="K23" s="182">
        <v>115</v>
      </c>
      <c r="L23" s="182">
        <v>170</v>
      </c>
      <c r="M23" s="182">
        <v>115</v>
      </c>
      <c r="N23" s="182">
        <v>126</v>
      </c>
      <c r="O23" s="182">
        <v>-2</v>
      </c>
    </row>
  </sheetData>
  <pageMargins left="0.70866141732283472" right="0.70866141732283472" top="0.74803149606299213" bottom="0.74803149606299213" header="0.31496062992125984" footer="0.31496062992125984"/>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00"/>
  <sheetViews>
    <sheetView showRowColHeaders="0" topLeftCell="A64" zoomScaleNormal="100" workbookViewId="0">
      <selection activeCell="B63" sqref="B63"/>
    </sheetView>
  </sheetViews>
  <sheetFormatPr defaultColWidth="0" defaultRowHeight="15" zeroHeight="1" x14ac:dyDescent="0.25"/>
  <cols>
    <col min="1" max="1" width="62.28515625" style="1" bestFit="1" customWidth="1"/>
    <col min="2" max="15" width="9.42578125" style="1" customWidth="1"/>
    <col min="16" max="16" width="2.7109375" style="1" customWidth="1"/>
    <col min="17" max="22" width="9.140625" style="1" hidden="1" customWidth="1"/>
    <col min="23" max="23" width="62.28515625" style="1" hidden="1" customWidth="1"/>
    <col min="24" max="16384" width="0" style="1" hidden="1"/>
  </cols>
  <sheetData>
    <row r="1" spans="1:16" ht="21" customHeight="1" x14ac:dyDescent="0.25">
      <c r="A1" s="148" t="s">
        <v>98</v>
      </c>
      <c r="B1" s="148"/>
      <c r="C1" s="148"/>
      <c r="D1" s="148"/>
      <c r="E1" s="148"/>
      <c r="F1" s="148"/>
      <c r="G1" s="150"/>
      <c r="H1" s="151"/>
      <c r="I1" s="151"/>
      <c r="J1" s="150"/>
      <c r="K1" s="150"/>
      <c r="L1" s="150"/>
      <c r="M1" s="150"/>
      <c r="N1" s="150"/>
      <c r="O1" s="150"/>
    </row>
    <row r="2" spans="1:16" ht="7.5" customHeight="1" x14ac:dyDescent="0.25">
      <c r="A2" s="173"/>
      <c r="B2" s="173"/>
      <c r="C2" s="173"/>
      <c r="D2" s="173"/>
      <c r="E2" s="173"/>
      <c r="F2" s="174"/>
      <c r="G2" s="174"/>
      <c r="H2" s="174"/>
      <c r="I2" s="174"/>
      <c r="J2" s="174"/>
      <c r="K2" s="174"/>
      <c r="L2" s="174"/>
      <c r="M2" s="174"/>
      <c r="N2" s="174"/>
      <c r="O2" s="174"/>
      <c r="P2" s="130"/>
    </row>
    <row r="3" spans="1:16" ht="15" customHeight="1" x14ac:dyDescent="0.25">
      <c r="A3" s="101"/>
      <c r="B3" s="69" t="s">
        <v>126</v>
      </c>
      <c r="C3" s="67" t="s">
        <v>124</v>
      </c>
      <c r="D3" s="67" t="s">
        <v>123</v>
      </c>
      <c r="E3" s="67" t="s">
        <v>122</v>
      </c>
      <c r="F3" s="67" t="s">
        <v>109</v>
      </c>
      <c r="G3" s="67" t="s">
        <v>88</v>
      </c>
      <c r="H3" s="67" t="s">
        <v>45</v>
      </c>
      <c r="I3" s="67" t="s">
        <v>44</v>
      </c>
      <c r="J3" s="67" t="s">
        <v>43</v>
      </c>
      <c r="K3" s="67" t="s">
        <v>42</v>
      </c>
      <c r="L3" s="67" t="s">
        <v>41</v>
      </c>
      <c r="M3" s="67" t="s">
        <v>86</v>
      </c>
      <c r="N3" s="67" t="s">
        <v>85</v>
      </c>
      <c r="O3" s="67" t="s">
        <v>87</v>
      </c>
      <c r="P3" s="130"/>
    </row>
    <row r="4" spans="1:16" x14ac:dyDescent="0.25">
      <c r="A4" s="101" t="s">
        <v>115</v>
      </c>
      <c r="B4" s="129">
        <v>495034.70570039994</v>
      </c>
      <c r="C4" s="108">
        <v>487593.57932689588</v>
      </c>
      <c r="D4" s="108">
        <v>481584.17608086759</v>
      </c>
      <c r="E4" s="108">
        <v>476117.21999995993</v>
      </c>
      <c r="F4" s="108">
        <v>473557.83377612999</v>
      </c>
      <c r="G4" s="108">
        <v>465834.43136497994</v>
      </c>
      <c r="H4" s="108">
        <v>466402.11535024783</v>
      </c>
      <c r="I4" s="108">
        <v>459709.15411596501</v>
      </c>
      <c r="J4" s="108">
        <v>453525.75930458657</v>
      </c>
      <c r="K4" s="108">
        <v>441940.58399032906</v>
      </c>
      <c r="L4" s="108">
        <v>438591.95438300003</v>
      </c>
      <c r="M4" s="109">
        <v>426124.36457272992</v>
      </c>
      <c r="N4" s="109">
        <v>422553.80250218004</v>
      </c>
      <c r="O4" s="109">
        <v>424423.34033880482</v>
      </c>
      <c r="P4" s="130"/>
    </row>
    <row r="5" spans="1:16" x14ac:dyDescent="0.25">
      <c r="A5" s="102" t="s">
        <v>55</v>
      </c>
      <c r="B5" s="122">
        <v>5169.6754732300005</v>
      </c>
      <c r="C5" s="110">
        <v>5318.1252135604263</v>
      </c>
      <c r="D5" s="110">
        <v>5459.1105541704319</v>
      </c>
      <c r="E5" s="110">
        <v>5633.7782416100008</v>
      </c>
      <c r="F5" s="110">
        <v>5598.5111728700003</v>
      </c>
      <c r="G5" s="110">
        <v>5697.1430267600663</v>
      </c>
      <c r="H5" s="110">
        <v>5157.0849701279121</v>
      </c>
      <c r="I5" s="110">
        <v>5575.5730099016528</v>
      </c>
      <c r="J5" s="110">
        <v>5709.8141255590153</v>
      </c>
      <c r="K5" s="110">
        <v>5789.9804428370962</v>
      </c>
      <c r="L5" s="110">
        <v>5937.2052159999994</v>
      </c>
      <c r="M5" s="111">
        <v>6496.5979300700001</v>
      </c>
      <c r="N5" s="111">
        <v>6714.9257405200005</v>
      </c>
      <c r="O5" s="111">
        <v>6938.7421050000003</v>
      </c>
      <c r="P5" s="130"/>
    </row>
    <row r="6" spans="1:16" x14ac:dyDescent="0.25">
      <c r="A6" s="152" t="s">
        <v>56</v>
      </c>
      <c r="B6" s="153">
        <v>247.12953722000003</v>
      </c>
      <c r="C6" s="154">
        <v>261.72448512000005</v>
      </c>
      <c r="D6" s="154">
        <v>301.64008118000004</v>
      </c>
      <c r="E6" s="154">
        <v>386.00445474999998</v>
      </c>
      <c r="F6" s="154">
        <v>401.85312612000001</v>
      </c>
      <c r="G6" s="154">
        <v>452.19058858000005</v>
      </c>
      <c r="H6" s="154">
        <v>498.65037040000004</v>
      </c>
      <c r="I6" s="154">
        <v>581.7102676200002</v>
      </c>
      <c r="J6" s="154">
        <v>714.42987828527419</v>
      </c>
      <c r="K6" s="154">
        <v>782.09027220360622</v>
      </c>
      <c r="L6" s="154">
        <v>878.91606000000002</v>
      </c>
      <c r="M6" s="155">
        <v>1143.671149</v>
      </c>
      <c r="N6" s="155">
        <v>1236.1095749999999</v>
      </c>
      <c r="O6" s="155">
        <v>1418.2714059999998</v>
      </c>
      <c r="P6" s="130"/>
    </row>
    <row r="7" spans="1:16" ht="15.75" thickBot="1" x14ac:dyDescent="0.3">
      <c r="A7" s="159" t="s">
        <v>57</v>
      </c>
      <c r="B7" s="160">
        <v>500451.51071084989</v>
      </c>
      <c r="C7" s="161">
        <v>493173.42902557628</v>
      </c>
      <c r="D7" s="161">
        <v>487344.92671621806</v>
      </c>
      <c r="E7" s="161">
        <v>482137.00269631995</v>
      </c>
      <c r="F7" s="161">
        <v>479558.19807511999</v>
      </c>
      <c r="G7" s="161">
        <v>471983.76498032</v>
      </c>
      <c r="H7" s="161">
        <v>472057.85069077578</v>
      </c>
      <c r="I7" s="161">
        <v>465866.43739348667</v>
      </c>
      <c r="J7" s="161">
        <v>459950.00330843084</v>
      </c>
      <c r="K7" s="161">
        <v>448512.65470536973</v>
      </c>
      <c r="L7" s="161">
        <v>445408.07565900002</v>
      </c>
      <c r="M7" s="162">
        <v>433764.63365179999</v>
      </c>
      <c r="N7" s="162">
        <v>430504.8378177</v>
      </c>
      <c r="O7" s="162">
        <v>432780.35384980479</v>
      </c>
      <c r="P7" s="130"/>
    </row>
    <row r="8" spans="1:16" x14ac:dyDescent="0.25">
      <c r="A8" s="102"/>
      <c r="B8" s="124"/>
      <c r="C8" s="102"/>
      <c r="D8" s="102"/>
      <c r="E8" s="102"/>
      <c r="F8" s="102"/>
      <c r="G8" s="102"/>
      <c r="H8" s="102"/>
      <c r="I8" s="102"/>
      <c r="J8" s="102"/>
      <c r="K8" s="102"/>
      <c r="L8" s="102"/>
      <c r="M8" s="114"/>
      <c r="N8" s="114"/>
      <c r="O8" s="114"/>
      <c r="P8" s="130"/>
    </row>
    <row r="9" spans="1:16" x14ac:dyDescent="0.25">
      <c r="A9" s="103" t="s">
        <v>58</v>
      </c>
      <c r="B9" s="125"/>
      <c r="C9" s="103"/>
      <c r="D9" s="103"/>
      <c r="E9" s="103"/>
      <c r="F9" s="103"/>
      <c r="G9" s="103"/>
      <c r="H9" s="103"/>
      <c r="I9" s="103"/>
      <c r="J9" s="103"/>
      <c r="K9" s="103"/>
      <c r="L9" s="103"/>
      <c r="M9" s="115"/>
      <c r="N9" s="115"/>
      <c r="O9" s="115"/>
      <c r="P9" s="130"/>
    </row>
    <row r="10" spans="1:16" x14ac:dyDescent="0.25">
      <c r="A10" s="102" t="s">
        <v>59</v>
      </c>
      <c r="B10" s="122">
        <v>6306.9015972800007</v>
      </c>
      <c r="C10" s="110">
        <v>6571.5299517099747</v>
      </c>
      <c r="D10" s="110">
        <v>7017.8232893199711</v>
      </c>
      <c r="E10" s="110">
        <v>7039.3257395600012</v>
      </c>
      <c r="F10" s="110">
        <v>6806.9052585400004</v>
      </c>
      <c r="G10" s="110">
        <v>7480.6077712400001</v>
      </c>
      <c r="H10" s="110">
        <v>12565.189621989601</v>
      </c>
      <c r="I10" s="110">
        <v>13179.241675561218</v>
      </c>
      <c r="J10" s="110">
        <v>14081.548331655333</v>
      </c>
      <c r="K10" s="110">
        <v>14787.027485247756</v>
      </c>
      <c r="L10" s="110">
        <v>15497.894485200002</v>
      </c>
      <c r="M10" s="111">
        <v>14776.063917779999</v>
      </c>
      <c r="N10" s="111">
        <v>16565.156480930003</v>
      </c>
      <c r="O10" s="111">
        <v>16294.672229252887</v>
      </c>
      <c r="P10" s="130"/>
    </row>
    <row r="11" spans="1:16" x14ac:dyDescent="0.25">
      <c r="A11" s="152" t="s">
        <v>60</v>
      </c>
      <c r="B11" s="156">
        <v>427.51535156000006</v>
      </c>
      <c r="C11" s="157">
        <v>605.65360555999973</v>
      </c>
      <c r="D11" s="157">
        <v>313.49744801999992</v>
      </c>
      <c r="E11" s="157">
        <v>309.17263740999999</v>
      </c>
      <c r="F11" s="157">
        <v>290.91219191000005</v>
      </c>
      <c r="G11" s="157">
        <v>508.10279680000008</v>
      </c>
      <c r="H11" s="157">
        <v>889.2775104499998</v>
      </c>
      <c r="I11" s="157">
        <v>638.23853493999968</v>
      </c>
      <c r="J11" s="157">
        <v>517.25104225999996</v>
      </c>
      <c r="K11" s="157">
        <v>887.45364716000017</v>
      </c>
      <c r="L11" s="157">
        <v>850.52573199999995</v>
      </c>
      <c r="M11" s="158">
        <v>805.06759</v>
      </c>
      <c r="N11" s="158">
        <v>882.27092900000002</v>
      </c>
      <c r="O11" s="158">
        <v>920.99479099999996</v>
      </c>
      <c r="P11" s="130"/>
    </row>
    <row r="12" spans="1:16" x14ac:dyDescent="0.25">
      <c r="A12" s="163" t="s">
        <v>54</v>
      </c>
      <c r="B12" s="164">
        <v>6734.4169488399993</v>
      </c>
      <c r="C12" s="165">
        <v>7177.1835572699456</v>
      </c>
      <c r="D12" s="165">
        <v>7331.3207373399673</v>
      </c>
      <c r="E12" s="165">
        <v>7348.4983769700002</v>
      </c>
      <c r="F12" s="165">
        <v>7097.8174504500003</v>
      </c>
      <c r="G12" s="165">
        <v>7988.7105680399982</v>
      </c>
      <c r="H12" s="165">
        <v>13454.467132439602</v>
      </c>
      <c r="I12" s="165">
        <v>13817.480210501217</v>
      </c>
      <c r="J12" s="165">
        <v>14598.799373915332</v>
      </c>
      <c r="K12" s="165">
        <v>15674.481132407756</v>
      </c>
      <c r="L12" s="165">
        <v>16348.4202172</v>
      </c>
      <c r="M12" s="166">
        <v>15581.131507779999</v>
      </c>
      <c r="N12" s="166">
        <v>17447.427409930002</v>
      </c>
      <c r="O12" s="166">
        <v>17215.667020252888</v>
      </c>
      <c r="P12" s="130"/>
    </row>
    <row r="13" spans="1:16" x14ac:dyDescent="0.25">
      <c r="A13" s="102" t="s">
        <v>61</v>
      </c>
      <c r="B13" s="123">
        <v>3441.7331550700001</v>
      </c>
      <c r="C13" s="112">
        <v>3552.4665569000344</v>
      </c>
      <c r="D13" s="112">
        <v>3683.3530242200231</v>
      </c>
      <c r="E13" s="112">
        <v>3726.06397294</v>
      </c>
      <c r="F13" s="112">
        <v>3706.4278559599998</v>
      </c>
      <c r="G13" s="112">
        <v>3721.2356412800004</v>
      </c>
      <c r="H13" s="112">
        <v>4747.8463627403953</v>
      </c>
      <c r="I13" s="112">
        <v>5250.0446722387123</v>
      </c>
      <c r="J13" s="112">
        <v>5383.8127989290942</v>
      </c>
      <c r="K13" s="112">
        <v>5561.1460862926651</v>
      </c>
      <c r="L13" s="112">
        <v>5730.0910489999997</v>
      </c>
      <c r="M13" s="113">
        <v>6052.7986979099996</v>
      </c>
      <c r="N13" s="113">
        <v>6290.1603940600007</v>
      </c>
      <c r="O13" s="113">
        <v>6494.211996</v>
      </c>
      <c r="P13" s="130"/>
    </row>
    <row r="14" spans="1:16" x14ac:dyDescent="0.25">
      <c r="A14" s="104" t="s">
        <v>62</v>
      </c>
      <c r="B14" s="123">
        <v>3224.3233753099998</v>
      </c>
      <c r="C14" s="112">
        <v>3374.4440728600221</v>
      </c>
      <c r="D14" s="112">
        <v>3531.5111344400252</v>
      </c>
      <c r="E14" s="112">
        <v>3554.7235520899999</v>
      </c>
      <c r="F14" s="112">
        <v>3514.6943657700003</v>
      </c>
      <c r="G14" s="112">
        <v>3549.37603064</v>
      </c>
      <c r="H14" s="112">
        <v>4418.6781904303944</v>
      </c>
      <c r="I14" s="112">
        <v>4865.9612546687122</v>
      </c>
      <c r="J14" s="112">
        <v>4996.3531673290936</v>
      </c>
      <c r="K14" s="112">
        <v>5160.3283185926639</v>
      </c>
      <c r="L14" s="112">
        <v>5313.031027</v>
      </c>
      <c r="M14" s="113">
        <v>5539.9461359099996</v>
      </c>
      <c r="N14" s="113">
        <v>5772.9645959600002</v>
      </c>
      <c r="O14" s="113">
        <v>6013.1862540000002</v>
      </c>
      <c r="P14" s="130"/>
    </row>
    <row r="15" spans="1:16" x14ac:dyDescent="0.25">
      <c r="A15" s="104" t="s">
        <v>63</v>
      </c>
      <c r="B15" s="123">
        <v>217.40977975999999</v>
      </c>
      <c r="C15" s="112">
        <v>178.02248404000034</v>
      </c>
      <c r="D15" s="112">
        <v>151.8418897800002</v>
      </c>
      <c r="E15" s="112">
        <v>171.34042084999999</v>
      </c>
      <c r="F15" s="112">
        <v>191.73349019</v>
      </c>
      <c r="G15" s="112">
        <v>171.85961064</v>
      </c>
      <c r="H15" s="112">
        <v>329.16817231000078</v>
      </c>
      <c r="I15" s="112">
        <v>384.08341757000073</v>
      </c>
      <c r="J15" s="112">
        <v>387.45963160000031</v>
      </c>
      <c r="K15" s="112">
        <v>400.81776770000027</v>
      </c>
      <c r="L15" s="112">
        <v>417.060022</v>
      </c>
      <c r="M15" s="113">
        <v>512.85256200000003</v>
      </c>
      <c r="N15" s="113">
        <v>517.19579810000005</v>
      </c>
      <c r="O15" s="113">
        <v>481.02574199999998</v>
      </c>
      <c r="P15" s="130"/>
    </row>
    <row r="16" spans="1:16" x14ac:dyDescent="0.25">
      <c r="A16" s="152" t="s">
        <v>56</v>
      </c>
      <c r="B16" s="156">
        <v>194.49441413</v>
      </c>
      <c r="C16" s="157">
        <v>203.92777365000006</v>
      </c>
      <c r="D16" s="157">
        <v>226.78292343000007</v>
      </c>
      <c r="E16" s="157">
        <v>291.49383740999997</v>
      </c>
      <c r="F16" s="157">
        <v>301.38242833000004</v>
      </c>
      <c r="G16" s="157">
        <v>355.77837605000002</v>
      </c>
      <c r="H16" s="157">
        <v>490.15285559999995</v>
      </c>
      <c r="I16" s="157">
        <v>569.26391207000017</v>
      </c>
      <c r="J16" s="157">
        <v>664.45495997555668</v>
      </c>
      <c r="K16" s="157">
        <v>730.12193698957572</v>
      </c>
      <c r="L16" s="157">
        <v>857.27230800000007</v>
      </c>
      <c r="M16" s="158">
        <v>1117.761152</v>
      </c>
      <c r="N16" s="158">
        <v>1202.5602960000001</v>
      </c>
      <c r="O16" s="158">
        <v>1319.569892</v>
      </c>
      <c r="P16" s="130"/>
    </row>
    <row r="17" spans="1:16" ht="15.75" thickBot="1" x14ac:dyDescent="0.3">
      <c r="A17" s="159" t="s">
        <v>57</v>
      </c>
      <c r="B17" s="160">
        <v>10370.644518040001</v>
      </c>
      <c r="C17" s="161">
        <v>10933.57788781998</v>
      </c>
      <c r="D17" s="161">
        <v>11241.456684989991</v>
      </c>
      <c r="E17" s="161">
        <v>11366.056187319999</v>
      </c>
      <c r="F17" s="161">
        <v>11105.627734739999</v>
      </c>
      <c r="G17" s="161">
        <v>12065.724585370001</v>
      </c>
      <c r="H17" s="161">
        <v>18692.46635078</v>
      </c>
      <c r="I17" s="161">
        <v>19636.788794809931</v>
      </c>
      <c r="J17" s="161">
        <v>20647.067132819982</v>
      </c>
      <c r="K17" s="161">
        <v>21965.749155689995</v>
      </c>
      <c r="L17" s="161">
        <v>22935.783574200002</v>
      </c>
      <c r="M17" s="162">
        <v>22751.691357689997</v>
      </c>
      <c r="N17" s="162">
        <v>24940.148099990001</v>
      </c>
      <c r="O17" s="162">
        <v>25029.448908252889</v>
      </c>
      <c r="P17" s="130"/>
    </row>
    <row r="18" spans="1:16" x14ac:dyDescent="0.25">
      <c r="A18" s="102"/>
      <c r="B18" s="123"/>
      <c r="C18" s="102"/>
      <c r="D18" s="102"/>
      <c r="E18" s="102"/>
      <c r="F18" s="102"/>
      <c r="G18" s="102"/>
      <c r="H18" s="102"/>
      <c r="I18" s="102"/>
      <c r="J18" s="102"/>
      <c r="K18" s="102"/>
      <c r="L18" s="102"/>
      <c r="M18" s="114"/>
      <c r="N18" s="114"/>
      <c r="O18" s="114"/>
      <c r="P18" s="130"/>
    </row>
    <row r="19" spans="1:16" x14ac:dyDescent="0.25">
      <c r="A19" s="102" t="s">
        <v>93</v>
      </c>
      <c r="B19" s="127">
        <v>0.35062696082916445</v>
      </c>
      <c r="C19" s="116">
        <v>0.3435649673959576</v>
      </c>
      <c r="D19" s="116">
        <v>0.34783178525884295</v>
      </c>
      <c r="E19" s="116">
        <v>0.35346981786276915</v>
      </c>
      <c r="F19" s="116">
        <v>0.36088102176817916</v>
      </c>
      <c r="G19" s="116">
        <v>0.33790047074947194</v>
      </c>
      <c r="H19" s="116">
        <v>0.28021980192687757</v>
      </c>
      <c r="I19" s="116">
        <v>0.2963472615159346</v>
      </c>
      <c r="J19" s="116">
        <v>0.29293592741268804</v>
      </c>
      <c r="K19" s="116">
        <v>0.28641263171543385</v>
      </c>
      <c r="L19" s="116">
        <v>0.28720899531027977</v>
      </c>
      <c r="M19" s="117">
        <v>0.31516601281101564</v>
      </c>
      <c r="N19" s="117">
        <v>0.30042807524719572</v>
      </c>
      <c r="O19" s="117">
        <v>0.31218353694649598</v>
      </c>
      <c r="P19" s="130"/>
    </row>
    <row r="20" spans="1:16" x14ac:dyDescent="0.25">
      <c r="A20" s="101" t="s">
        <v>111</v>
      </c>
      <c r="B20" s="128">
        <v>1.3603928919108426E-2</v>
      </c>
      <c r="C20" s="118">
        <v>1.4719602270353458E-2</v>
      </c>
      <c r="D20" s="118">
        <v>1.5223342255558023E-2</v>
      </c>
      <c r="E20" s="118">
        <v>1.5434220961322548E-2</v>
      </c>
      <c r="F20" s="118">
        <v>1.4988280087887695E-2</v>
      </c>
      <c r="G20" s="118">
        <v>1.7149248810637757E-2</v>
      </c>
      <c r="H20" s="118">
        <v>2.8847354438639027E-2</v>
      </c>
      <c r="I20" s="118">
        <v>3.0057004710016402E-2</v>
      </c>
      <c r="J20" s="118">
        <v>3.2189570436529098E-2</v>
      </c>
      <c r="K20" s="118">
        <v>3.5467394713744507E-2</v>
      </c>
      <c r="L20" s="118">
        <v>3.7274783665830216E-2</v>
      </c>
      <c r="M20" s="119">
        <v>3.6564751521314734E-2</v>
      </c>
      <c r="N20" s="119">
        <v>4.1290428122085082E-2</v>
      </c>
      <c r="O20" s="119">
        <v>4.0562488873750725E-2</v>
      </c>
      <c r="P20" s="130"/>
    </row>
    <row r="21" spans="1:16" x14ac:dyDescent="0.25">
      <c r="A21" s="101" t="s">
        <v>114</v>
      </c>
      <c r="B21" s="128">
        <v>2.0722576105943531E-2</v>
      </c>
      <c r="C21" s="118">
        <v>2.2169843800025485E-2</v>
      </c>
      <c r="D21" s="118">
        <v>2.3066735834793895E-2</v>
      </c>
      <c r="E21" s="118">
        <v>2.3574328715191047E-2</v>
      </c>
      <c r="F21" s="118">
        <v>2.3158039585844736E-2</v>
      </c>
      <c r="G21" s="118">
        <v>1.5829568983739734E-2</v>
      </c>
      <c r="H21" s="118">
        <v>2.7078787259676929E-2</v>
      </c>
      <c r="I21" s="118">
        <v>2.8599413978225581E-2</v>
      </c>
      <c r="J21" s="118">
        <v>3.2404460822168267E-2</v>
      </c>
      <c r="K21" s="118">
        <v>4.8974647482620995E-2</v>
      </c>
      <c r="L21" s="118">
        <v>5.1493865575440105E-2</v>
      </c>
      <c r="M21" s="119">
        <v>5.2451697516569959E-2</v>
      </c>
      <c r="N21" s="119">
        <v>5.7932329463277865E-2</v>
      </c>
      <c r="O21" s="119">
        <v>5.7834069142933618E-2</v>
      </c>
      <c r="P21" s="130"/>
    </row>
    <row r="22" spans="1:16" x14ac:dyDescent="0.25">
      <c r="A22" s="102"/>
      <c r="B22" s="124"/>
      <c r="C22" s="102"/>
      <c r="D22" s="102"/>
      <c r="E22" s="102"/>
      <c r="F22" s="102"/>
      <c r="G22" s="102"/>
      <c r="H22" s="102"/>
      <c r="I22" s="102"/>
      <c r="J22" s="102"/>
      <c r="K22" s="102"/>
      <c r="L22" s="102"/>
      <c r="M22" s="114"/>
      <c r="N22" s="114"/>
      <c r="O22" s="114"/>
      <c r="P22" s="130"/>
    </row>
    <row r="23" spans="1:16" x14ac:dyDescent="0.25">
      <c r="A23" s="103" t="s">
        <v>64</v>
      </c>
      <c r="B23" s="125"/>
      <c r="C23" s="103"/>
      <c r="D23" s="103"/>
      <c r="E23" s="103"/>
      <c r="F23" s="103"/>
      <c r="G23" s="103"/>
      <c r="H23" s="103"/>
      <c r="I23" s="103"/>
      <c r="J23" s="103"/>
      <c r="K23" s="103"/>
      <c r="L23" s="103"/>
      <c r="M23" s="115"/>
      <c r="N23" s="115"/>
      <c r="O23" s="115"/>
      <c r="P23" s="130"/>
    </row>
    <row r="24" spans="1:16" x14ac:dyDescent="0.25">
      <c r="A24" s="152" t="s">
        <v>54</v>
      </c>
      <c r="B24" s="156">
        <v>488300.28875155991</v>
      </c>
      <c r="C24" s="157">
        <v>480416.39576962614</v>
      </c>
      <c r="D24" s="157">
        <v>474252.85534352821</v>
      </c>
      <c r="E24" s="157">
        <v>468768.72162298998</v>
      </c>
      <c r="F24" s="157">
        <v>466460.01632567996</v>
      </c>
      <c r="G24" s="157">
        <v>457845.72079694993</v>
      </c>
      <c r="H24" s="157">
        <v>452947.64821780822</v>
      </c>
      <c r="I24" s="157">
        <v>445891.67390546377</v>
      </c>
      <c r="J24" s="157">
        <v>438926.95993067126</v>
      </c>
      <c r="K24" s="157">
        <v>426266.10285792127</v>
      </c>
      <c r="L24" s="157">
        <v>422243.53416579997</v>
      </c>
      <c r="M24" s="158">
        <v>410543.23306495004</v>
      </c>
      <c r="N24" s="158">
        <v>405106.37509225</v>
      </c>
      <c r="O24" s="158">
        <v>407207.67331855191</v>
      </c>
      <c r="P24" s="130"/>
    </row>
    <row r="25" spans="1:16" x14ac:dyDescent="0.25">
      <c r="A25" s="101" t="s">
        <v>55</v>
      </c>
      <c r="B25" s="126">
        <v>1727.94231816</v>
      </c>
      <c r="C25" s="120">
        <v>1765.658656659969</v>
      </c>
      <c r="D25" s="120">
        <v>1775.7575299499463</v>
      </c>
      <c r="E25" s="120">
        <v>1907.7142686699999</v>
      </c>
      <c r="F25" s="120">
        <v>1892.0833169099999</v>
      </c>
      <c r="G25" s="120">
        <v>1975.9073854800672</v>
      </c>
      <c r="H25" s="120">
        <v>409.23860738751711</v>
      </c>
      <c r="I25" s="120">
        <v>325.52833766294015</v>
      </c>
      <c r="J25" s="120">
        <v>326.00132662992098</v>
      </c>
      <c r="K25" s="120">
        <v>228.83435654443014</v>
      </c>
      <c r="L25" s="120">
        <v>207.11416700000001</v>
      </c>
      <c r="M25" s="121">
        <v>443.79923216000003</v>
      </c>
      <c r="N25" s="121">
        <v>424.76534645999999</v>
      </c>
      <c r="O25" s="121">
        <v>444.53010899999998</v>
      </c>
      <c r="P25" s="130"/>
    </row>
    <row r="26" spans="1:16" x14ac:dyDescent="0.25">
      <c r="A26" s="152" t="s">
        <v>56</v>
      </c>
      <c r="B26" s="156">
        <v>52.63512309</v>
      </c>
      <c r="C26" s="157">
        <v>57.79671146999997</v>
      </c>
      <c r="D26" s="157">
        <v>74.857157750000013</v>
      </c>
      <c r="E26" s="157">
        <v>94.510617339999996</v>
      </c>
      <c r="F26" s="157">
        <v>100.47069778999999</v>
      </c>
      <c r="G26" s="157">
        <v>96.412212530000005</v>
      </c>
      <c r="H26" s="157">
        <v>8.4975147999999994</v>
      </c>
      <c r="I26" s="157">
        <v>12.44635555</v>
      </c>
      <c r="J26" s="157">
        <v>49.974918309717523</v>
      </c>
      <c r="K26" s="157">
        <v>51.968335214030567</v>
      </c>
      <c r="L26" s="157">
        <v>21.643751999999999</v>
      </c>
      <c r="M26" s="158">
        <v>25.909997000000001</v>
      </c>
      <c r="N26" s="158">
        <v>33.549279000000006</v>
      </c>
      <c r="O26" s="158">
        <v>98.701513999999989</v>
      </c>
      <c r="P26" s="130"/>
    </row>
    <row r="27" spans="1:16" ht="15.75" thickBot="1" x14ac:dyDescent="0.3">
      <c r="A27" s="159" t="s">
        <v>57</v>
      </c>
      <c r="B27" s="160">
        <v>490080.86619280989</v>
      </c>
      <c r="C27" s="161">
        <v>482239.85113775608</v>
      </c>
      <c r="D27" s="161">
        <v>476103.47003122815</v>
      </c>
      <c r="E27" s="161">
        <v>470770.94650899997</v>
      </c>
      <c r="F27" s="161">
        <v>468452.57034037996</v>
      </c>
      <c r="G27" s="161">
        <v>459918.04039495997</v>
      </c>
      <c r="H27" s="161">
        <v>453365.38433999568</v>
      </c>
      <c r="I27" s="161">
        <v>446229.64859867672</v>
      </c>
      <c r="J27" s="161">
        <v>439302.93617561087</v>
      </c>
      <c r="K27" s="161">
        <v>426546.90554967977</v>
      </c>
      <c r="L27" s="161">
        <v>422472.29208479996</v>
      </c>
      <c r="M27" s="162">
        <v>411012.94229410996</v>
      </c>
      <c r="N27" s="162">
        <v>405564.68971771002</v>
      </c>
      <c r="O27" s="162">
        <v>407750.90494155191</v>
      </c>
      <c r="P27" s="130"/>
    </row>
    <row r="28" spans="1:16" x14ac:dyDescent="0.25">
      <c r="A28" s="107" t="s">
        <v>65</v>
      </c>
      <c r="B28" s="106"/>
      <c r="C28" s="106"/>
      <c r="D28" s="106"/>
      <c r="E28" s="106"/>
      <c r="F28" s="106"/>
      <c r="G28" s="106"/>
      <c r="H28" s="106"/>
      <c r="I28" s="106"/>
      <c r="J28" s="106"/>
      <c r="K28" s="106"/>
      <c r="L28" s="106"/>
      <c r="M28" s="130"/>
      <c r="N28" s="130"/>
      <c r="O28" s="130"/>
      <c r="P28" s="130"/>
    </row>
    <row r="29" spans="1:16" x14ac:dyDescent="0.25">
      <c r="A29" s="107" t="s">
        <v>66</v>
      </c>
      <c r="B29" s="107"/>
      <c r="C29" s="130"/>
      <c r="D29" s="130"/>
      <c r="E29" s="130"/>
      <c r="F29" s="130"/>
      <c r="G29" s="130"/>
      <c r="H29" s="130"/>
      <c r="I29" s="130"/>
      <c r="J29" s="130"/>
      <c r="K29" s="130"/>
      <c r="L29" s="130"/>
      <c r="M29" s="130"/>
      <c r="N29" s="130"/>
      <c r="O29" s="130"/>
      <c r="P29" s="130"/>
    </row>
    <row r="30" spans="1:16" x14ac:dyDescent="0.25">
      <c r="A30" s="107" t="s">
        <v>112</v>
      </c>
      <c r="B30" s="130"/>
      <c r="C30" s="130"/>
      <c r="D30" s="130"/>
      <c r="E30" s="130"/>
      <c r="F30" s="130"/>
      <c r="G30" s="130"/>
      <c r="H30" s="130"/>
      <c r="I30" s="130"/>
      <c r="J30" s="130"/>
      <c r="K30" s="130"/>
      <c r="L30" s="130"/>
      <c r="M30" s="130"/>
      <c r="N30" s="130"/>
      <c r="O30" s="130"/>
      <c r="P30" s="130"/>
    </row>
    <row r="31" spans="1:16" x14ac:dyDescent="0.25">
      <c r="A31" s="107"/>
      <c r="B31" s="130"/>
      <c r="C31" s="130"/>
      <c r="D31" s="130"/>
      <c r="E31" s="130"/>
      <c r="F31" s="130"/>
      <c r="G31" s="130"/>
      <c r="H31" s="130"/>
      <c r="I31" s="130"/>
      <c r="J31" s="130"/>
      <c r="K31" s="130"/>
      <c r="L31" s="130"/>
      <c r="M31" s="130"/>
      <c r="N31" s="130"/>
      <c r="O31" s="130"/>
      <c r="P31" s="130"/>
    </row>
    <row r="32" spans="1:16" x14ac:dyDescent="0.25">
      <c r="A32" s="130" t="s">
        <v>113</v>
      </c>
      <c r="B32" s="130"/>
      <c r="C32" s="130"/>
      <c r="D32" s="130"/>
      <c r="E32" s="130"/>
      <c r="F32" s="130"/>
      <c r="G32" s="130"/>
      <c r="H32" s="130"/>
      <c r="I32" s="130"/>
      <c r="J32" s="130"/>
      <c r="K32" s="130"/>
      <c r="L32" s="130"/>
      <c r="M32" s="130"/>
      <c r="N32" s="130"/>
      <c r="O32" s="130"/>
      <c r="P32" s="130"/>
    </row>
    <row r="33" spans="1:16" s="149" customFormat="1" ht="21" customHeight="1" x14ac:dyDescent="0.25">
      <c r="A33" s="148" t="s">
        <v>99</v>
      </c>
      <c r="B33" s="150"/>
      <c r="C33" s="150"/>
      <c r="D33" s="150"/>
      <c r="E33" s="150"/>
      <c r="F33" s="150"/>
      <c r="G33" s="150"/>
      <c r="H33" s="150"/>
      <c r="I33" s="150"/>
      <c r="J33" s="150"/>
      <c r="K33" s="150"/>
      <c r="L33" s="150"/>
      <c r="M33" s="150"/>
      <c r="N33" s="150"/>
      <c r="O33" s="150"/>
    </row>
    <row r="34" spans="1:16" s="149" customFormat="1" ht="7.5" customHeight="1" x14ac:dyDescent="0.25">
      <c r="A34" s="168"/>
      <c r="B34" s="169"/>
      <c r="C34" s="169"/>
      <c r="D34" s="169"/>
      <c r="E34" s="169"/>
      <c r="F34" s="169"/>
      <c r="G34" s="169"/>
      <c r="H34" s="169"/>
      <c r="I34" s="169"/>
      <c r="J34" s="169"/>
      <c r="K34" s="169"/>
      <c r="L34" s="169"/>
      <c r="M34" s="169"/>
      <c r="N34" s="169"/>
      <c r="O34" s="169"/>
      <c r="P34" s="170"/>
    </row>
    <row r="35" spans="1:16" s="149" customFormat="1" ht="15" customHeight="1" x14ac:dyDescent="0.2">
      <c r="A35" s="101"/>
      <c r="B35" s="69" t="s">
        <v>126</v>
      </c>
      <c r="C35" s="67" t="s">
        <v>124</v>
      </c>
      <c r="D35" s="67" t="s">
        <v>123</v>
      </c>
      <c r="E35" s="67" t="s">
        <v>122</v>
      </c>
      <c r="F35" s="67" t="s">
        <v>109</v>
      </c>
      <c r="G35" s="67" t="s">
        <v>88</v>
      </c>
      <c r="H35" s="67" t="s">
        <v>45</v>
      </c>
      <c r="I35" s="67" t="s">
        <v>44</v>
      </c>
      <c r="J35" s="67" t="s">
        <v>43</v>
      </c>
      <c r="K35" s="67" t="s">
        <v>42</v>
      </c>
      <c r="L35" s="67" t="s">
        <v>41</v>
      </c>
      <c r="M35" s="67" t="s">
        <v>86</v>
      </c>
      <c r="N35" s="67" t="s">
        <v>85</v>
      </c>
      <c r="O35" s="67" t="s">
        <v>87</v>
      </c>
      <c r="P35" s="170"/>
    </row>
    <row r="36" spans="1:16" x14ac:dyDescent="0.25">
      <c r="A36" s="101" t="s">
        <v>115</v>
      </c>
      <c r="B36" s="129">
        <v>156968.67445577995</v>
      </c>
      <c r="C36" s="108">
        <v>149190.35816840953</v>
      </c>
      <c r="D36" s="108">
        <v>154182.61655017856</v>
      </c>
      <c r="E36" s="108">
        <v>156185.44049581999</v>
      </c>
      <c r="F36" s="108">
        <v>157837.88104534999</v>
      </c>
      <c r="G36" s="108">
        <v>155101.31374642995</v>
      </c>
      <c r="H36" s="108">
        <v>158273.01044702315</v>
      </c>
      <c r="I36" s="108">
        <v>155435.19447127948</v>
      </c>
      <c r="J36" s="108">
        <v>156365.56932010042</v>
      </c>
      <c r="K36" s="108">
        <v>153146.29204477978</v>
      </c>
      <c r="L36" s="108">
        <v>160158.971827</v>
      </c>
      <c r="M36" s="109">
        <v>150857.17955363993</v>
      </c>
      <c r="N36" s="109">
        <v>153561.95881861</v>
      </c>
      <c r="O36" s="109">
        <v>166513.07166831</v>
      </c>
      <c r="P36" s="105"/>
    </row>
    <row r="37" spans="1:16" x14ac:dyDescent="0.25">
      <c r="A37" s="102" t="s">
        <v>55</v>
      </c>
      <c r="B37" s="122">
        <v>4011.6286067800002</v>
      </c>
      <c r="C37" s="110">
        <v>4182.5732498804191</v>
      </c>
      <c r="D37" s="110">
        <v>4293.406078940422</v>
      </c>
      <c r="E37" s="110">
        <v>4368.8867688100008</v>
      </c>
      <c r="F37" s="110">
        <v>4309.8367925100001</v>
      </c>
      <c r="G37" s="110">
        <v>4401.1292677600668</v>
      </c>
      <c r="H37" s="110">
        <v>4245.7408937179125</v>
      </c>
      <c r="I37" s="110">
        <v>4733.5794634916529</v>
      </c>
      <c r="J37" s="110">
        <v>4858.3842432790152</v>
      </c>
      <c r="K37" s="110">
        <v>5007.0243285570959</v>
      </c>
      <c r="L37" s="110">
        <v>5181.7565459999996</v>
      </c>
      <c r="M37" s="111">
        <v>5723.0486711599997</v>
      </c>
      <c r="N37" s="111">
        <v>5980.2590465200001</v>
      </c>
      <c r="O37" s="111">
        <v>6282.1595020000004</v>
      </c>
      <c r="P37" s="105"/>
    </row>
    <row r="38" spans="1:16" x14ac:dyDescent="0.25">
      <c r="A38" s="152" t="s">
        <v>56</v>
      </c>
      <c r="B38" s="156">
        <v>76.179206790000009</v>
      </c>
      <c r="C38" s="157">
        <v>82.478527790000015</v>
      </c>
      <c r="D38" s="157">
        <v>85.904576000000063</v>
      </c>
      <c r="E38" s="157">
        <v>145.9675728</v>
      </c>
      <c r="F38" s="157">
        <v>157.84184313</v>
      </c>
      <c r="G38" s="157">
        <v>168.43422558</v>
      </c>
      <c r="H38" s="157">
        <v>190.72830780999996</v>
      </c>
      <c r="I38" s="157">
        <v>241.88820503000022</v>
      </c>
      <c r="J38" s="157">
        <v>325.41837256527418</v>
      </c>
      <c r="K38" s="157">
        <v>382.88751648360619</v>
      </c>
      <c r="L38" s="157">
        <v>451.34749699999998</v>
      </c>
      <c r="M38" s="158">
        <v>522.93539899999996</v>
      </c>
      <c r="N38" s="158">
        <v>553.22382200000004</v>
      </c>
      <c r="O38" s="158">
        <v>665.65855299999998</v>
      </c>
      <c r="P38" s="105"/>
    </row>
    <row r="39" spans="1:16" ht="15.75" thickBot="1" x14ac:dyDescent="0.3">
      <c r="A39" s="159" t="s">
        <v>57</v>
      </c>
      <c r="B39" s="160">
        <v>161056.48226934994</v>
      </c>
      <c r="C39" s="161">
        <v>153455.40994607995</v>
      </c>
      <c r="D39" s="161">
        <v>158561.92720511899</v>
      </c>
      <c r="E39" s="161">
        <v>160700.29483743</v>
      </c>
      <c r="F39" s="161">
        <v>162305.55968099</v>
      </c>
      <c r="G39" s="161">
        <v>159670.87723976999</v>
      </c>
      <c r="H39" s="161">
        <v>162709.47964855106</v>
      </c>
      <c r="I39" s="161">
        <v>160410.66213980113</v>
      </c>
      <c r="J39" s="161">
        <v>161549.37193594471</v>
      </c>
      <c r="K39" s="161">
        <v>158536.20388982049</v>
      </c>
      <c r="L39" s="161">
        <v>165792.07587</v>
      </c>
      <c r="M39" s="162">
        <v>157103.16362379995</v>
      </c>
      <c r="N39" s="162">
        <v>160095.44168712999</v>
      </c>
      <c r="O39" s="162">
        <v>173460.88972330999</v>
      </c>
      <c r="P39" s="105"/>
    </row>
    <row r="40" spans="1:16" x14ac:dyDescent="0.25">
      <c r="A40" s="102"/>
      <c r="B40" s="124"/>
      <c r="C40" s="102"/>
      <c r="D40" s="102"/>
      <c r="E40" s="102"/>
      <c r="F40" s="102"/>
      <c r="G40" s="102"/>
      <c r="H40" s="102"/>
      <c r="I40" s="102"/>
      <c r="J40" s="102"/>
      <c r="K40" s="102"/>
      <c r="L40" s="102"/>
      <c r="M40" s="114"/>
      <c r="N40" s="114"/>
      <c r="O40" s="114"/>
      <c r="P40" s="105"/>
    </row>
    <row r="41" spans="1:16" x14ac:dyDescent="0.25">
      <c r="A41" s="103" t="s">
        <v>58</v>
      </c>
      <c r="B41" s="125"/>
      <c r="C41" s="103"/>
      <c r="D41" s="103"/>
      <c r="E41" s="103"/>
      <c r="F41" s="103"/>
      <c r="G41" s="103"/>
      <c r="H41" s="103"/>
      <c r="I41" s="103"/>
      <c r="J41" s="103"/>
      <c r="K41" s="103"/>
      <c r="L41" s="103"/>
      <c r="M41" s="115"/>
      <c r="N41" s="115"/>
      <c r="O41" s="115"/>
      <c r="P41" s="105"/>
    </row>
    <row r="42" spans="1:16" x14ac:dyDescent="0.25">
      <c r="A42" s="102" t="s">
        <v>59</v>
      </c>
      <c r="B42" s="122">
        <v>2742.2549912600002</v>
      </c>
      <c r="C42" s="110">
        <v>3040.1361651299712</v>
      </c>
      <c r="D42" s="110">
        <v>3041.045364549962</v>
      </c>
      <c r="E42" s="110">
        <v>3124.4934391300003</v>
      </c>
      <c r="F42" s="110">
        <v>2920.3425861800001</v>
      </c>
      <c r="G42" s="110">
        <v>3157.1232372400004</v>
      </c>
      <c r="H42" s="110">
        <v>5109.6270324095949</v>
      </c>
      <c r="I42" s="110">
        <v>5412.1481160412322</v>
      </c>
      <c r="J42" s="110">
        <v>5402.4781510353287</v>
      </c>
      <c r="K42" s="110">
        <v>6089.6975791477398</v>
      </c>
      <c r="L42" s="110">
        <v>6426.424849</v>
      </c>
      <c r="M42" s="111">
        <v>6988.8623026899986</v>
      </c>
      <c r="N42" s="111">
        <v>7839.6640929300011</v>
      </c>
      <c r="O42" s="111">
        <v>8098.5594570000003</v>
      </c>
      <c r="P42" s="105"/>
    </row>
    <row r="43" spans="1:16" x14ac:dyDescent="0.25">
      <c r="A43" s="152" t="s">
        <v>60</v>
      </c>
      <c r="B43" s="156">
        <v>427.51535156000006</v>
      </c>
      <c r="C43" s="157">
        <v>605.65360555999973</v>
      </c>
      <c r="D43" s="157">
        <v>313.49744801999992</v>
      </c>
      <c r="E43" s="157">
        <v>309.17263740999999</v>
      </c>
      <c r="F43" s="157">
        <v>290.91219191000005</v>
      </c>
      <c r="G43" s="157">
        <v>508.10279680000008</v>
      </c>
      <c r="H43" s="157">
        <v>889.2775104499998</v>
      </c>
      <c r="I43" s="157">
        <v>638.23853493999968</v>
      </c>
      <c r="J43" s="157">
        <v>517.25104225999996</v>
      </c>
      <c r="K43" s="157">
        <v>887.45364716000017</v>
      </c>
      <c r="L43" s="157">
        <v>850.52573199999995</v>
      </c>
      <c r="M43" s="158">
        <v>805.06759</v>
      </c>
      <c r="N43" s="158">
        <v>882.27092900000002</v>
      </c>
      <c r="O43" s="158">
        <v>920.99479099999996</v>
      </c>
      <c r="P43" s="105"/>
    </row>
    <row r="44" spans="1:16" x14ac:dyDescent="0.25">
      <c r="A44" s="152" t="s">
        <v>54</v>
      </c>
      <c r="B44" s="156">
        <v>3169.7703428199993</v>
      </c>
      <c r="C44" s="157">
        <v>3645.7897706899416</v>
      </c>
      <c r="D44" s="157">
        <v>3354.5428125699577</v>
      </c>
      <c r="E44" s="157">
        <v>3433.6660765399997</v>
      </c>
      <c r="F44" s="157">
        <v>3211.2547780899999</v>
      </c>
      <c r="G44" s="157">
        <v>3665.2260340399994</v>
      </c>
      <c r="H44" s="157">
        <v>5998.9045428595964</v>
      </c>
      <c r="I44" s="157">
        <v>6050.3866509812324</v>
      </c>
      <c r="J44" s="157">
        <v>5919.7291932953294</v>
      </c>
      <c r="K44" s="157">
        <v>6977.1512263077393</v>
      </c>
      <c r="L44" s="157">
        <v>7276.9505810000001</v>
      </c>
      <c r="M44" s="158">
        <v>7793.9298926899983</v>
      </c>
      <c r="N44" s="158">
        <v>8721.9350219300013</v>
      </c>
      <c r="O44" s="158">
        <v>9019.5542480000004</v>
      </c>
      <c r="P44" s="105"/>
    </row>
    <row r="45" spans="1:16" x14ac:dyDescent="0.25">
      <c r="A45" s="102" t="s">
        <v>61</v>
      </c>
      <c r="B45" s="123">
        <v>3101.0676457600002</v>
      </c>
      <c r="C45" s="112">
        <v>3263.2081207600345</v>
      </c>
      <c r="D45" s="112">
        <v>3319.2137458800239</v>
      </c>
      <c r="E45" s="112">
        <v>3325.9199167100001</v>
      </c>
      <c r="F45" s="112">
        <v>3348.46861898</v>
      </c>
      <c r="G45" s="112">
        <v>3290.5750012800004</v>
      </c>
      <c r="H45" s="112">
        <v>4127.7022863303955</v>
      </c>
      <c r="I45" s="112">
        <v>4610.3041258287121</v>
      </c>
      <c r="J45" s="112">
        <v>4735.5329166490947</v>
      </c>
      <c r="K45" s="112">
        <v>4907.6899720126648</v>
      </c>
      <c r="L45" s="112">
        <v>5090.6423789999999</v>
      </c>
      <c r="M45" s="113">
        <v>5607.2294389999997</v>
      </c>
      <c r="N45" s="113">
        <v>5887.8896660600003</v>
      </c>
      <c r="O45" s="113">
        <v>6160.4093929999999</v>
      </c>
      <c r="P45" s="105"/>
    </row>
    <row r="46" spans="1:16" x14ac:dyDescent="0.25">
      <c r="A46" s="104" t="s">
        <v>62</v>
      </c>
      <c r="B46" s="123">
        <v>2883.657866</v>
      </c>
      <c r="C46" s="112">
        <v>3085.1856367200221</v>
      </c>
      <c r="D46" s="112">
        <v>3167.371856100026</v>
      </c>
      <c r="E46" s="112">
        <v>3154.57949586</v>
      </c>
      <c r="F46" s="112">
        <v>3156.7351287900001</v>
      </c>
      <c r="G46" s="112">
        <v>3118.7153906399999</v>
      </c>
      <c r="H46" s="112">
        <v>3798.5341140203941</v>
      </c>
      <c r="I46" s="112">
        <v>4226.220708258712</v>
      </c>
      <c r="J46" s="112">
        <v>4348.073285049094</v>
      </c>
      <c r="K46" s="112">
        <v>4506.8722043126636</v>
      </c>
      <c r="L46" s="112">
        <v>4673.5823570000002</v>
      </c>
      <c r="M46" s="113">
        <v>5094.3768769999997</v>
      </c>
      <c r="N46" s="113">
        <v>5370.6938679599998</v>
      </c>
      <c r="O46" s="113">
        <v>5679.3836510000001</v>
      </c>
      <c r="P46" s="105"/>
    </row>
    <row r="47" spans="1:16" x14ac:dyDescent="0.25">
      <c r="A47" s="104" t="s">
        <v>63</v>
      </c>
      <c r="B47" s="123">
        <v>217.40977975999999</v>
      </c>
      <c r="C47" s="112">
        <v>178.02248404000034</v>
      </c>
      <c r="D47" s="112">
        <v>151.8418897800002</v>
      </c>
      <c r="E47" s="112">
        <v>171.34042084999999</v>
      </c>
      <c r="F47" s="112">
        <v>191.73349019</v>
      </c>
      <c r="G47" s="112">
        <v>171.85961064</v>
      </c>
      <c r="H47" s="112">
        <v>329.16817231000078</v>
      </c>
      <c r="I47" s="112">
        <v>384.08341757000073</v>
      </c>
      <c r="J47" s="112">
        <v>387.45963160000031</v>
      </c>
      <c r="K47" s="112">
        <v>400.81776770000027</v>
      </c>
      <c r="L47" s="112">
        <v>417.060022</v>
      </c>
      <c r="M47" s="113">
        <v>512.85256200000003</v>
      </c>
      <c r="N47" s="113">
        <v>517.19579810000005</v>
      </c>
      <c r="O47" s="113">
        <v>481.02574199999998</v>
      </c>
      <c r="P47" s="105"/>
    </row>
    <row r="48" spans="1:16" x14ac:dyDescent="0.25">
      <c r="A48" s="152" t="s">
        <v>56</v>
      </c>
      <c r="B48" s="156">
        <v>72.204332870000002</v>
      </c>
      <c r="C48" s="157">
        <v>79.906880730000054</v>
      </c>
      <c r="D48" s="157">
        <v>83.196616420000055</v>
      </c>
      <c r="E48" s="157">
        <v>143.24990303000001</v>
      </c>
      <c r="F48" s="157">
        <v>155.04250655000001</v>
      </c>
      <c r="G48" s="157">
        <v>166.14514905000001</v>
      </c>
      <c r="H48" s="157">
        <v>189.08079300999995</v>
      </c>
      <c r="I48" s="157">
        <v>240.24184948000018</v>
      </c>
      <c r="J48" s="157">
        <v>322.29345425555664</v>
      </c>
      <c r="K48" s="157">
        <v>381.06918126957567</v>
      </c>
      <c r="L48" s="157">
        <v>448.15374500000001</v>
      </c>
      <c r="M48" s="158">
        <v>522.82540200000005</v>
      </c>
      <c r="N48" s="158">
        <v>553.12454300000002</v>
      </c>
      <c r="O48" s="158">
        <v>665.55703900000003</v>
      </c>
      <c r="P48" s="105"/>
    </row>
    <row r="49" spans="1:16" ht="15.75" thickBot="1" x14ac:dyDescent="0.3">
      <c r="A49" s="159" t="s">
        <v>57</v>
      </c>
      <c r="B49" s="160">
        <v>6343.0423214499997</v>
      </c>
      <c r="C49" s="161">
        <v>6988.9047721799761</v>
      </c>
      <c r="D49" s="161">
        <v>6756.9531748699819</v>
      </c>
      <c r="E49" s="161">
        <v>6902.8358962799994</v>
      </c>
      <c r="F49" s="161">
        <v>6714.7659036200002</v>
      </c>
      <c r="G49" s="161">
        <v>7121.9461843700001</v>
      </c>
      <c r="H49" s="161">
        <v>10315.687622199992</v>
      </c>
      <c r="I49" s="161">
        <v>10900.932626289945</v>
      </c>
      <c r="J49" s="161">
        <v>10977.55556419998</v>
      </c>
      <c r="K49" s="161">
        <v>12265.910379589979</v>
      </c>
      <c r="L49" s="161">
        <v>12815.746705</v>
      </c>
      <c r="M49" s="162">
        <v>13923.984733689998</v>
      </c>
      <c r="N49" s="162">
        <v>15162.949230990002</v>
      </c>
      <c r="O49" s="162">
        <v>15845.52068</v>
      </c>
      <c r="P49" s="105"/>
    </row>
    <row r="50" spans="1:16" x14ac:dyDescent="0.25">
      <c r="A50" s="102"/>
      <c r="B50" s="124"/>
      <c r="C50" s="102"/>
      <c r="D50" s="102"/>
      <c r="E50" s="102"/>
      <c r="F50" s="102"/>
      <c r="G50" s="102"/>
      <c r="H50" s="102"/>
      <c r="I50" s="102"/>
      <c r="J50" s="102"/>
      <c r="K50" s="102"/>
      <c r="L50" s="102"/>
      <c r="M50" s="114"/>
      <c r="N50" s="114"/>
      <c r="O50" s="114"/>
      <c r="P50" s="105"/>
    </row>
    <row r="51" spans="1:16" x14ac:dyDescent="0.25">
      <c r="A51" s="102" t="s">
        <v>93</v>
      </c>
      <c r="B51" s="127">
        <v>0.50027602179148012</v>
      </c>
      <c r="C51" s="116">
        <v>0.47834605141532804</v>
      </c>
      <c r="D51" s="116">
        <v>0.50354209571172492</v>
      </c>
      <c r="E51" s="116">
        <v>0.50257167805619818</v>
      </c>
      <c r="F51" s="116">
        <v>0.52176221417357538</v>
      </c>
      <c r="G51" s="116">
        <v>0.48536173411647004</v>
      </c>
      <c r="H51" s="116">
        <v>0.4184677975368713</v>
      </c>
      <c r="I51" s="116">
        <v>0.44496614570487086</v>
      </c>
      <c r="J51" s="116">
        <v>0.46074249784708377</v>
      </c>
      <c r="K51" s="116">
        <v>0.43117542763744143</v>
      </c>
      <c r="L51" s="116">
        <v>0.43218676613193874</v>
      </c>
      <c r="M51" s="117">
        <v>0.44025147673193926</v>
      </c>
      <c r="N51" s="117">
        <v>0.42478637308208284</v>
      </c>
      <c r="O51" s="117">
        <v>0.4307820847197304</v>
      </c>
      <c r="P51" s="105"/>
    </row>
    <row r="52" spans="1:16" x14ac:dyDescent="0.25">
      <c r="A52" s="101" t="s">
        <v>94</v>
      </c>
      <c r="B52" s="128">
        <v>2.0193649171146969E-2</v>
      </c>
      <c r="C52" s="118">
        <v>2.4437167491578041E-2</v>
      </c>
      <c r="D52" s="118">
        <v>2.1756945676675719E-2</v>
      </c>
      <c r="E52" s="118">
        <v>2.1984546482947592E-2</v>
      </c>
      <c r="F52" s="118">
        <v>2.0345272990375116E-2</v>
      </c>
      <c r="G52" s="118">
        <v>2.3631173363445244E-2</v>
      </c>
      <c r="H52" s="118">
        <v>3.7902258419906271E-2</v>
      </c>
      <c r="I52" s="118">
        <v>3.8925461325293301E-2</v>
      </c>
      <c r="J52" s="118">
        <v>3.7858265211677664E-2</v>
      </c>
      <c r="K52" s="118">
        <v>4.5558734287002058E-2</v>
      </c>
      <c r="L52" s="118">
        <v>4.5435797308067093E-2</v>
      </c>
      <c r="M52" s="119">
        <v>5.1664295433275879E-2</v>
      </c>
      <c r="N52" s="119">
        <v>5.6797497824526318E-2</v>
      </c>
      <c r="O52" s="119">
        <v>5.4167244394882907E-2</v>
      </c>
      <c r="P52" s="105"/>
    </row>
    <row r="53" spans="1:16" x14ac:dyDescent="0.25">
      <c r="A53" s="101" t="s">
        <v>114</v>
      </c>
      <c r="B53" s="128">
        <v>3.9383961651676534E-2</v>
      </c>
      <c r="C53" s="118">
        <v>4.5543554147981405E-2</v>
      </c>
      <c r="D53" s="118">
        <v>4.261396978436726E-2</v>
      </c>
      <c r="E53" s="118">
        <v>4.2954718305048212E-2</v>
      </c>
      <c r="F53" s="118">
        <v>4.1371139206924319E-2</v>
      </c>
      <c r="G53" s="118">
        <v>4.4603914674279141E-2</v>
      </c>
      <c r="H53" s="118">
        <v>6.3399426047466026E-2</v>
      </c>
      <c r="I53" s="118">
        <v>6.7956409386238689E-2</v>
      </c>
      <c r="J53" s="118">
        <v>6.7951706853757662E-2</v>
      </c>
      <c r="K53" s="118">
        <v>7.7369774717922113E-2</v>
      </c>
      <c r="L53" s="118">
        <v>7.7300116050474058E-2</v>
      </c>
      <c r="M53" s="119">
        <v>8.8629562973234863E-2</v>
      </c>
      <c r="N53" s="119">
        <v>9.4711936025152585E-2</v>
      </c>
      <c r="O53" s="119">
        <v>9.1349241349306012E-2</v>
      </c>
      <c r="P53" s="105"/>
    </row>
    <row r="54" spans="1:16" x14ac:dyDescent="0.25">
      <c r="A54" s="102"/>
      <c r="B54" s="124"/>
      <c r="C54" s="102"/>
      <c r="D54" s="102"/>
      <c r="E54" s="102"/>
      <c r="F54" s="102"/>
      <c r="G54" s="102"/>
      <c r="H54" s="102"/>
      <c r="I54" s="102"/>
      <c r="J54" s="102"/>
      <c r="K54" s="102"/>
      <c r="L54" s="102"/>
      <c r="M54" s="114"/>
      <c r="N54" s="114"/>
      <c r="O54" s="114"/>
      <c r="P54" s="105"/>
    </row>
    <row r="55" spans="1:16" x14ac:dyDescent="0.25">
      <c r="A55" s="103" t="s">
        <v>64</v>
      </c>
      <c r="B55" s="125"/>
      <c r="C55" s="103"/>
      <c r="D55" s="103"/>
      <c r="E55" s="103"/>
      <c r="F55" s="103"/>
      <c r="G55" s="103"/>
      <c r="H55" s="103"/>
      <c r="I55" s="103"/>
      <c r="J55" s="103"/>
      <c r="K55" s="103"/>
      <c r="L55" s="103"/>
      <c r="M55" s="115"/>
      <c r="N55" s="115"/>
      <c r="O55" s="115"/>
      <c r="P55" s="105"/>
    </row>
    <row r="56" spans="1:16" x14ac:dyDescent="0.25">
      <c r="A56" s="152" t="s">
        <v>54</v>
      </c>
      <c r="B56" s="156">
        <v>153798.90411295992</v>
      </c>
      <c r="C56" s="157">
        <v>145544.56839772002</v>
      </c>
      <c r="D56" s="157">
        <v>150828.07373760903</v>
      </c>
      <c r="E56" s="157">
        <v>152751.77441927997</v>
      </c>
      <c r="F56" s="157">
        <v>154626.62626725997</v>
      </c>
      <c r="G56" s="157">
        <v>151436.08771239992</v>
      </c>
      <c r="H56" s="157">
        <v>152274.10590416353</v>
      </c>
      <c r="I56" s="157">
        <v>149384.80782029824</v>
      </c>
      <c r="J56" s="157">
        <v>150445.84012680509</v>
      </c>
      <c r="K56" s="157">
        <v>146169.14081847205</v>
      </c>
      <c r="L56" s="157">
        <v>152882.02124600002</v>
      </c>
      <c r="M56" s="158">
        <v>143063.24966094998</v>
      </c>
      <c r="N56" s="158">
        <v>144840.02379668001</v>
      </c>
      <c r="O56" s="158">
        <v>157493.51742031</v>
      </c>
      <c r="P56" s="105"/>
    </row>
    <row r="57" spans="1:16" x14ac:dyDescent="0.25">
      <c r="A57" s="101" t="s">
        <v>55</v>
      </c>
      <c r="B57" s="126">
        <v>910.56096101999992</v>
      </c>
      <c r="C57" s="120">
        <v>919.3651291199734</v>
      </c>
      <c r="D57" s="120">
        <v>974.1923330599559</v>
      </c>
      <c r="E57" s="120">
        <v>1042.9668520999999</v>
      </c>
      <c r="F57" s="120">
        <v>961.36817352999992</v>
      </c>
      <c r="G57" s="120">
        <v>1110.5542664800671</v>
      </c>
      <c r="H57" s="120">
        <v>118.03860738751713</v>
      </c>
      <c r="I57" s="120">
        <v>123.27533766294016</v>
      </c>
      <c r="J57" s="120">
        <v>122.85132662992096</v>
      </c>
      <c r="K57" s="120">
        <v>99.334356544430136</v>
      </c>
      <c r="L57" s="120">
        <v>91.114167000000009</v>
      </c>
      <c r="M57" s="121">
        <v>115.81923216</v>
      </c>
      <c r="N57" s="121">
        <v>92.369380460000002</v>
      </c>
      <c r="O57" s="121">
        <v>121.75010899999999</v>
      </c>
      <c r="P57" s="105"/>
    </row>
    <row r="58" spans="1:16" x14ac:dyDescent="0.25">
      <c r="A58" s="152" t="s">
        <v>56</v>
      </c>
      <c r="B58" s="156">
        <v>3.9748739199999998</v>
      </c>
      <c r="C58" s="157">
        <v>2.571647060000001</v>
      </c>
      <c r="D58" s="157">
        <v>2.7079595800000011</v>
      </c>
      <c r="E58" s="157">
        <v>2.7176697700000001</v>
      </c>
      <c r="F58" s="157">
        <v>2.7993365800000003</v>
      </c>
      <c r="G58" s="157">
        <v>2.28907653</v>
      </c>
      <c r="H58" s="157">
        <v>1.6475147999999999</v>
      </c>
      <c r="I58" s="157">
        <v>1.64635555</v>
      </c>
      <c r="J58" s="157">
        <v>3.124918309717521</v>
      </c>
      <c r="K58" s="157">
        <v>1.818335214030566</v>
      </c>
      <c r="L58" s="157">
        <v>3.1937519999999999</v>
      </c>
      <c r="M58" s="158">
        <v>0.109997</v>
      </c>
      <c r="N58" s="158">
        <v>9.9279000000000006E-2</v>
      </c>
      <c r="O58" s="158">
        <v>0.10151399999999999</v>
      </c>
      <c r="P58" s="105"/>
    </row>
    <row r="59" spans="1:16" ht="15.75" thickBot="1" x14ac:dyDescent="0.3">
      <c r="A59" s="159" t="s">
        <v>57</v>
      </c>
      <c r="B59" s="160">
        <v>154713.43994789993</v>
      </c>
      <c r="C59" s="161">
        <v>146466.50517389999</v>
      </c>
      <c r="D59" s="161">
        <v>151804.974030249</v>
      </c>
      <c r="E59" s="161">
        <v>153797.45894114999</v>
      </c>
      <c r="F59" s="161">
        <v>155590.79377736998</v>
      </c>
      <c r="G59" s="161">
        <v>152548.93105540998</v>
      </c>
      <c r="H59" s="161">
        <v>152393.79202635103</v>
      </c>
      <c r="I59" s="161">
        <v>149509.72951351118</v>
      </c>
      <c r="J59" s="161">
        <v>150571.81637174473</v>
      </c>
      <c r="K59" s="161">
        <v>146270.29351023049</v>
      </c>
      <c r="L59" s="161">
        <v>152976.329165</v>
      </c>
      <c r="M59" s="162">
        <v>143179.17889010996</v>
      </c>
      <c r="N59" s="162">
        <v>144932.49245614</v>
      </c>
      <c r="O59" s="162">
        <v>157615.36904331</v>
      </c>
      <c r="P59" s="105"/>
    </row>
    <row r="60" spans="1:16" x14ac:dyDescent="0.25">
      <c r="A60" s="107" t="s">
        <v>65</v>
      </c>
      <c r="B60" s="106"/>
      <c r="C60" s="106"/>
      <c r="D60" s="106"/>
      <c r="E60" s="106"/>
      <c r="F60" s="106"/>
      <c r="G60" s="106"/>
      <c r="H60" s="106"/>
      <c r="I60" s="106"/>
      <c r="J60" s="106"/>
      <c r="K60" s="106"/>
      <c r="L60" s="106"/>
      <c r="M60" s="105"/>
      <c r="N60" s="105"/>
      <c r="O60" s="105"/>
      <c r="P60" s="105"/>
    </row>
    <row r="61" spans="1:16" x14ac:dyDescent="0.25">
      <c r="A61" s="107" t="s">
        <v>66</v>
      </c>
      <c r="B61" s="107"/>
      <c r="C61" s="105"/>
      <c r="D61" s="105"/>
      <c r="E61" s="105"/>
      <c r="F61" s="105"/>
      <c r="G61" s="105"/>
      <c r="H61" s="105"/>
      <c r="I61" s="105"/>
      <c r="J61" s="105"/>
      <c r="K61" s="105"/>
      <c r="L61" s="105"/>
      <c r="M61" s="105"/>
      <c r="N61" s="105"/>
      <c r="O61" s="105"/>
      <c r="P61" s="105"/>
    </row>
    <row r="62" spans="1:16" x14ac:dyDescent="0.25">
      <c r="A62" s="107" t="s">
        <v>112</v>
      </c>
      <c r="B62" s="105"/>
      <c r="C62" s="105"/>
      <c r="D62" s="105"/>
      <c r="E62" s="105"/>
      <c r="F62" s="105"/>
      <c r="G62" s="105"/>
      <c r="H62" s="105"/>
      <c r="I62" s="105"/>
      <c r="J62" s="105"/>
      <c r="K62" s="105"/>
      <c r="L62" s="105"/>
      <c r="M62" s="105"/>
      <c r="N62" s="105"/>
      <c r="O62" s="105"/>
      <c r="P62" s="105"/>
    </row>
    <row r="63" spans="1:16" x14ac:dyDescent="0.25">
      <c r="A63" s="107"/>
      <c r="B63" s="105"/>
      <c r="C63" s="105"/>
      <c r="D63" s="105"/>
      <c r="E63" s="105"/>
      <c r="F63" s="105"/>
      <c r="G63" s="105"/>
      <c r="H63" s="105"/>
      <c r="I63" s="105"/>
      <c r="J63" s="105"/>
      <c r="K63" s="105"/>
      <c r="L63" s="105"/>
      <c r="M63" s="105"/>
      <c r="N63" s="105"/>
      <c r="O63" s="105"/>
      <c r="P63" s="105"/>
    </row>
    <row r="64" spans="1:16" x14ac:dyDescent="0.25">
      <c r="A64" s="105"/>
      <c r="B64" s="105"/>
      <c r="C64" s="105"/>
      <c r="D64" s="105"/>
      <c r="E64" s="105"/>
      <c r="F64" s="105"/>
      <c r="G64" s="105"/>
      <c r="H64" s="105"/>
      <c r="I64" s="105"/>
      <c r="J64" s="105"/>
      <c r="K64" s="105"/>
      <c r="L64" s="105"/>
      <c r="M64" s="105"/>
      <c r="N64" s="105"/>
      <c r="O64" s="105"/>
      <c r="P64" s="105"/>
    </row>
    <row r="65" spans="1:16" s="149" customFormat="1" ht="21" customHeight="1" x14ac:dyDescent="0.25">
      <c r="A65" s="148" t="s">
        <v>100</v>
      </c>
      <c r="B65" s="150"/>
      <c r="C65" s="150"/>
      <c r="D65" s="150"/>
      <c r="E65" s="150"/>
      <c r="F65" s="150"/>
      <c r="G65" s="150"/>
      <c r="H65" s="150"/>
      <c r="I65" s="150"/>
      <c r="J65" s="150"/>
      <c r="K65" s="150"/>
      <c r="L65" s="150"/>
      <c r="M65" s="150"/>
      <c r="N65" s="150"/>
      <c r="O65" s="150"/>
    </row>
    <row r="66" spans="1:16" s="149" customFormat="1" ht="7.5" customHeight="1" x14ac:dyDescent="0.25">
      <c r="A66" s="168"/>
      <c r="B66" s="169"/>
      <c r="C66" s="169"/>
      <c r="D66" s="169"/>
      <c r="E66" s="169"/>
      <c r="F66" s="169"/>
      <c r="G66" s="169"/>
      <c r="H66" s="169"/>
      <c r="I66" s="169"/>
      <c r="J66" s="169"/>
      <c r="K66" s="169"/>
      <c r="L66" s="169"/>
      <c r="M66" s="169"/>
      <c r="N66" s="169"/>
      <c r="O66" s="169"/>
      <c r="P66" s="170"/>
    </row>
    <row r="67" spans="1:16" s="149" customFormat="1" ht="15" customHeight="1" x14ac:dyDescent="0.2">
      <c r="A67" s="101"/>
      <c r="B67" s="69" t="s">
        <v>126</v>
      </c>
      <c r="C67" s="67" t="s">
        <v>124</v>
      </c>
      <c r="D67" s="67" t="s">
        <v>123</v>
      </c>
      <c r="E67" s="67" t="s">
        <v>122</v>
      </c>
      <c r="F67" s="67" t="s">
        <v>109</v>
      </c>
      <c r="G67" s="67" t="s">
        <v>88</v>
      </c>
      <c r="H67" s="67" t="s">
        <v>45</v>
      </c>
      <c r="I67" s="67" t="s">
        <v>44</v>
      </c>
      <c r="J67" s="67" t="s">
        <v>43</v>
      </c>
      <c r="K67" s="67" t="s">
        <v>42</v>
      </c>
      <c r="L67" s="67" t="s">
        <v>41</v>
      </c>
      <c r="M67" s="67" t="s">
        <v>86</v>
      </c>
      <c r="N67" s="67" t="s">
        <v>85</v>
      </c>
      <c r="O67" s="67" t="s">
        <v>87</v>
      </c>
      <c r="P67" s="170"/>
    </row>
    <row r="68" spans="1:16" x14ac:dyDescent="0.25">
      <c r="A68" s="101" t="s">
        <v>115</v>
      </c>
      <c r="B68" s="129">
        <v>338066.03124461998</v>
      </c>
      <c r="C68" s="108">
        <v>338403.22115848633</v>
      </c>
      <c r="D68" s="108">
        <v>327401.55953068903</v>
      </c>
      <c r="E68" s="108">
        <v>319931.77950413997</v>
      </c>
      <c r="F68" s="108">
        <v>315719.95273078</v>
      </c>
      <c r="G68" s="108">
        <v>310733.11761854996</v>
      </c>
      <c r="H68" s="108">
        <v>308129.10490322468</v>
      </c>
      <c r="I68" s="108">
        <v>304273.95964468556</v>
      </c>
      <c r="J68" s="108">
        <v>297160.18998448615</v>
      </c>
      <c r="K68" s="108">
        <v>288794.29194554925</v>
      </c>
      <c r="L68" s="108">
        <v>278432.982556</v>
      </c>
      <c r="M68" s="109">
        <v>275267.18501909001</v>
      </c>
      <c r="N68" s="109">
        <v>268991.84368357004</v>
      </c>
      <c r="O68" s="109">
        <v>257910.26867049481</v>
      </c>
      <c r="P68" s="105"/>
    </row>
    <row r="69" spans="1:16" x14ac:dyDescent="0.25">
      <c r="A69" s="102" t="s">
        <v>55</v>
      </c>
      <c r="B69" s="122">
        <v>1158.0468664500002</v>
      </c>
      <c r="C69" s="110">
        <v>1135.5519636800075</v>
      </c>
      <c r="D69" s="110">
        <v>1165.7044752300101</v>
      </c>
      <c r="E69" s="110">
        <v>1264.8914728</v>
      </c>
      <c r="F69" s="110">
        <v>1288.67438036</v>
      </c>
      <c r="G69" s="110">
        <v>1296.0137589999999</v>
      </c>
      <c r="H69" s="110">
        <v>911.34407640999996</v>
      </c>
      <c r="I69" s="110">
        <v>841.99354641000002</v>
      </c>
      <c r="J69" s="110">
        <v>851.42988228000002</v>
      </c>
      <c r="K69" s="110">
        <v>782.95611427999995</v>
      </c>
      <c r="L69" s="110">
        <v>755.44866999999999</v>
      </c>
      <c r="M69" s="111">
        <v>773.54925891000005</v>
      </c>
      <c r="N69" s="111">
        <v>734.66669400000001</v>
      </c>
      <c r="O69" s="111">
        <v>656.58260299999995</v>
      </c>
      <c r="P69" s="105"/>
    </row>
    <row r="70" spans="1:16" x14ac:dyDescent="0.25">
      <c r="A70" s="152" t="s">
        <v>56</v>
      </c>
      <c r="B70" s="153">
        <v>170.95033043000001</v>
      </c>
      <c r="C70" s="157">
        <v>179.24595733000001</v>
      </c>
      <c r="D70" s="157">
        <v>215.73550517999999</v>
      </c>
      <c r="E70" s="157">
        <v>240.03688194999998</v>
      </c>
      <c r="F70" s="157">
        <v>244.01128299000001</v>
      </c>
      <c r="G70" s="157">
        <v>283.75636300000002</v>
      </c>
      <c r="H70" s="157">
        <v>307.92206259000005</v>
      </c>
      <c r="I70" s="157">
        <v>339.82206259000003</v>
      </c>
      <c r="J70" s="157">
        <v>389.01150572</v>
      </c>
      <c r="K70" s="157">
        <v>399.20275571999997</v>
      </c>
      <c r="L70" s="157">
        <v>427.56856299999998</v>
      </c>
      <c r="M70" s="158">
        <v>620.73575000000005</v>
      </c>
      <c r="N70" s="158">
        <v>682.88575300000002</v>
      </c>
      <c r="O70" s="158">
        <v>752.61285299999997</v>
      </c>
      <c r="P70" s="105"/>
    </row>
    <row r="71" spans="1:16" ht="15.75" thickBot="1" x14ac:dyDescent="0.3">
      <c r="A71" s="159" t="s">
        <v>57</v>
      </c>
      <c r="B71" s="160">
        <v>339395.02844149998</v>
      </c>
      <c r="C71" s="161">
        <v>339718.01907949633</v>
      </c>
      <c r="D71" s="161">
        <v>328782.99951109907</v>
      </c>
      <c r="E71" s="161">
        <v>321436.70785888995</v>
      </c>
      <c r="F71" s="161">
        <v>317252.63839412999</v>
      </c>
      <c r="G71" s="161">
        <v>312312.88774054998</v>
      </c>
      <c r="H71" s="161">
        <v>309348.37104222469</v>
      </c>
      <c r="I71" s="161">
        <v>305455.77525368554</v>
      </c>
      <c r="J71" s="161">
        <v>298400.63137248612</v>
      </c>
      <c r="K71" s="161">
        <v>289976.45081554924</v>
      </c>
      <c r="L71" s="161">
        <v>279615.99978900002</v>
      </c>
      <c r="M71" s="162">
        <v>276661.47002800001</v>
      </c>
      <c r="N71" s="162">
        <v>270409.39613057004</v>
      </c>
      <c r="O71" s="162">
        <v>259319.4641264948</v>
      </c>
      <c r="P71" s="105"/>
    </row>
    <row r="72" spans="1:16" x14ac:dyDescent="0.25">
      <c r="A72" s="102"/>
      <c r="B72" s="124"/>
      <c r="C72" s="102"/>
      <c r="D72" s="102"/>
      <c r="E72" s="102"/>
      <c r="F72" s="102"/>
      <c r="G72" s="102"/>
      <c r="H72" s="102"/>
      <c r="I72" s="102"/>
      <c r="J72" s="102"/>
      <c r="K72" s="102"/>
      <c r="L72" s="102"/>
      <c r="M72" s="114"/>
      <c r="N72" s="114"/>
      <c r="O72" s="114"/>
      <c r="P72" s="105"/>
    </row>
    <row r="73" spans="1:16" x14ac:dyDescent="0.25">
      <c r="A73" s="103" t="s">
        <v>58</v>
      </c>
      <c r="B73" s="125"/>
      <c r="C73" s="103"/>
      <c r="D73" s="103"/>
      <c r="E73" s="103"/>
      <c r="F73" s="103"/>
      <c r="G73" s="103"/>
      <c r="H73" s="103"/>
      <c r="I73" s="103"/>
      <c r="J73" s="103"/>
      <c r="K73" s="103"/>
      <c r="L73" s="103"/>
      <c r="M73" s="115"/>
      <c r="N73" s="115"/>
      <c r="O73" s="115"/>
      <c r="P73" s="105"/>
    </row>
    <row r="74" spans="1:16" x14ac:dyDescent="0.25">
      <c r="A74" s="102" t="s">
        <v>59</v>
      </c>
      <c r="B74" s="122">
        <v>3564.64660602</v>
      </c>
      <c r="C74" s="110">
        <v>3531.3937865800035</v>
      </c>
      <c r="D74" s="110">
        <v>3976.7779247700096</v>
      </c>
      <c r="E74" s="110">
        <v>3914.8323004300005</v>
      </c>
      <c r="F74" s="110">
        <v>3886.5626723599999</v>
      </c>
      <c r="G74" s="110">
        <v>4323.4845339999993</v>
      </c>
      <c r="H74" s="110">
        <v>7455.5625895800058</v>
      </c>
      <c r="I74" s="110">
        <v>7767.0935595199853</v>
      </c>
      <c r="J74" s="110">
        <v>8679.0701806200032</v>
      </c>
      <c r="K74" s="110">
        <v>8697.3299061000162</v>
      </c>
      <c r="L74" s="110">
        <v>9071.4696362000013</v>
      </c>
      <c r="M74" s="111">
        <v>7787.2016150899999</v>
      </c>
      <c r="N74" s="111">
        <v>8725.4923880000006</v>
      </c>
      <c r="O74" s="111">
        <v>8196.1127722528872</v>
      </c>
      <c r="P74" s="105"/>
    </row>
    <row r="75" spans="1:16" x14ac:dyDescent="0.25">
      <c r="A75" s="152" t="s">
        <v>60</v>
      </c>
      <c r="B75" s="156"/>
      <c r="C75" s="157"/>
      <c r="D75" s="157"/>
      <c r="E75" s="157"/>
      <c r="F75" s="157"/>
      <c r="G75" s="157"/>
      <c r="H75" s="157"/>
      <c r="I75" s="157"/>
      <c r="J75" s="157"/>
      <c r="K75" s="157"/>
      <c r="L75" s="157"/>
      <c r="M75" s="158"/>
      <c r="N75" s="158"/>
      <c r="O75" s="158"/>
      <c r="P75" s="105"/>
    </row>
    <row r="76" spans="1:16" x14ac:dyDescent="0.25">
      <c r="A76" s="152" t="s">
        <v>54</v>
      </c>
      <c r="B76" s="164">
        <v>3564.64660602</v>
      </c>
      <c r="C76" s="157">
        <v>3531.3937865800035</v>
      </c>
      <c r="D76" s="157">
        <v>3976.7779247700096</v>
      </c>
      <c r="E76" s="157">
        <v>3914.8323004300005</v>
      </c>
      <c r="F76" s="157">
        <v>3886.5626723599999</v>
      </c>
      <c r="G76" s="157">
        <v>4323.4845339999993</v>
      </c>
      <c r="H76" s="157">
        <v>7455.5625895800058</v>
      </c>
      <c r="I76" s="157">
        <v>7767.0935595199853</v>
      </c>
      <c r="J76" s="157">
        <v>8679.0701806200032</v>
      </c>
      <c r="K76" s="157">
        <v>8697.3299061000162</v>
      </c>
      <c r="L76" s="157">
        <v>9071.4696362000013</v>
      </c>
      <c r="M76" s="158">
        <v>7787.2016150899999</v>
      </c>
      <c r="N76" s="158">
        <v>8725.4923880000006</v>
      </c>
      <c r="O76" s="158">
        <v>8196.1127722528872</v>
      </c>
      <c r="P76" s="105"/>
    </row>
    <row r="77" spans="1:16" x14ac:dyDescent="0.25">
      <c r="A77" s="102" t="s">
        <v>61</v>
      </c>
      <c r="B77" s="123">
        <v>340.66550931</v>
      </c>
      <c r="C77" s="112">
        <v>289.25843614000013</v>
      </c>
      <c r="D77" s="112">
        <v>364.13927833999924</v>
      </c>
      <c r="E77" s="112">
        <v>400.14405623000005</v>
      </c>
      <c r="F77" s="112">
        <v>357.95923698000001</v>
      </c>
      <c r="G77" s="112">
        <v>430.66064</v>
      </c>
      <c r="H77" s="112">
        <v>620.14407640999991</v>
      </c>
      <c r="I77" s="112">
        <v>639.74054640999998</v>
      </c>
      <c r="J77" s="112">
        <v>648.27988227999992</v>
      </c>
      <c r="K77" s="112">
        <v>653.45611427999995</v>
      </c>
      <c r="L77" s="112">
        <v>639.44866999999999</v>
      </c>
      <c r="M77" s="113">
        <v>445.56925891000003</v>
      </c>
      <c r="N77" s="113">
        <v>402.27072800000002</v>
      </c>
      <c r="O77" s="113">
        <v>333.80260299999998</v>
      </c>
      <c r="P77" s="105"/>
    </row>
    <row r="78" spans="1:16" x14ac:dyDescent="0.25">
      <c r="A78" s="104" t="s">
        <v>62</v>
      </c>
      <c r="B78" s="123">
        <v>340.66550931</v>
      </c>
      <c r="C78" s="112">
        <v>289.25843614000013</v>
      </c>
      <c r="D78" s="112">
        <v>364.13927833999924</v>
      </c>
      <c r="E78" s="112">
        <v>400.14405623000005</v>
      </c>
      <c r="F78" s="112">
        <v>357.95923698000001</v>
      </c>
      <c r="G78" s="112">
        <v>430.66064</v>
      </c>
      <c r="H78" s="112">
        <v>620.14407640999991</v>
      </c>
      <c r="I78" s="112">
        <v>639.74054640999998</v>
      </c>
      <c r="J78" s="112">
        <v>648.27988227999992</v>
      </c>
      <c r="K78" s="112">
        <v>653.45611427999995</v>
      </c>
      <c r="L78" s="112">
        <v>639.44866999999999</v>
      </c>
      <c r="M78" s="113">
        <v>445.56925891000003</v>
      </c>
      <c r="N78" s="113">
        <v>402.27072800000002</v>
      </c>
      <c r="O78" s="113">
        <v>333.80260299999998</v>
      </c>
      <c r="P78" s="105"/>
    </row>
    <row r="79" spans="1:16" x14ac:dyDescent="0.25">
      <c r="A79" s="104" t="s">
        <v>63</v>
      </c>
      <c r="B79" s="123"/>
      <c r="C79" s="112"/>
      <c r="D79" s="112"/>
      <c r="E79" s="112"/>
      <c r="F79" s="112"/>
      <c r="G79" s="112"/>
      <c r="H79" s="112"/>
      <c r="I79" s="112"/>
      <c r="J79" s="112"/>
      <c r="K79" s="112"/>
      <c r="L79" s="112"/>
      <c r="M79" s="113"/>
      <c r="N79" s="113"/>
      <c r="O79" s="113"/>
      <c r="P79" s="105"/>
    </row>
    <row r="80" spans="1:16" x14ac:dyDescent="0.25">
      <c r="A80" s="152" t="s">
        <v>56</v>
      </c>
      <c r="B80" s="156">
        <v>122.29008126000001</v>
      </c>
      <c r="C80" s="157">
        <v>124.02089292000002</v>
      </c>
      <c r="D80" s="157">
        <v>143.58630701000001</v>
      </c>
      <c r="E80" s="157">
        <v>148.24393437999998</v>
      </c>
      <c r="F80" s="157">
        <v>146.33992178</v>
      </c>
      <c r="G80" s="157">
        <v>189.63322700000001</v>
      </c>
      <c r="H80" s="157">
        <v>301.07206259000003</v>
      </c>
      <c r="I80" s="157">
        <v>329.02206259000002</v>
      </c>
      <c r="J80" s="157">
        <v>342.16150572000004</v>
      </c>
      <c r="K80" s="157">
        <v>349.05275571999999</v>
      </c>
      <c r="L80" s="157">
        <v>409.11856299999999</v>
      </c>
      <c r="M80" s="158">
        <v>594.93574999999998</v>
      </c>
      <c r="N80" s="158">
        <v>649.43575299999998</v>
      </c>
      <c r="O80" s="158">
        <v>654.01285299999995</v>
      </c>
      <c r="P80" s="105"/>
    </row>
    <row r="81" spans="1:16" ht="15.75" thickBot="1" x14ac:dyDescent="0.3">
      <c r="A81" s="159" t="s">
        <v>57</v>
      </c>
      <c r="B81" s="160">
        <v>4027.6021965899999</v>
      </c>
      <c r="C81" s="161">
        <v>3944.6731156400033</v>
      </c>
      <c r="D81" s="161">
        <v>4484.5035101200092</v>
      </c>
      <c r="E81" s="161">
        <v>4463.2202910400001</v>
      </c>
      <c r="F81" s="161">
        <v>4390.8618311199998</v>
      </c>
      <c r="G81" s="161">
        <v>4943.7784009999996</v>
      </c>
      <c r="H81" s="161">
        <v>8376.7787285800059</v>
      </c>
      <c r="I81" s="161">
        <v>8735.8561685199857</v>
      </c>
      <c r="J81" s="161">
        <v>9669.5115686200024</v>
      </c>
      <c r="K81" s="161">
        <v>9699.8387761000158</v>
      </c>
      <c r="L81" s="161">
        <v>10120.036869200001</v>
      </c>
      <c r="M81" s="162">
        <v>8827.7066240000004</v>
      </c>
      <c r="N81" s="162">
        <v>9777.1988689999998</v>
      </c>
      <c r="O81" s="162">
        <v>9183.9282282528875</v>
      </c>
      <c r="P81" s="105"/>
    </row>
    <row r="82" spans="1:16" x14ac:dyDescent="0.25">
      <c r="A82" s="102"/>
      <c r="B82" s="123"/>
      <c r="C82" s="102"/>
      <c r="D82" s="102"/>
      <c r="E82" s="102"/>
      <c r="F82" s="102"/>
      <c r="G82" s="102"/>
      <c r="H82" s="102"/>
      <c r="I82" s="102"/>
      <c r="J82" s="102"/>
      <c r="K82" s="102"/>
      <c r="L82" s="102"/>
      <c r="M82" s="114"/>
      <c r="N82" s="114"/>
      <c r="O82" s="114"/>
      <c r="P82" s="105"/>
    </row>
    <row r="83" spans="1:16" x14ac:dyDescent="0.25">
      <c r="A83" s="102" t="s">
        <v>93</v>
      </c>
      <c r="B83" s="127">
        <v>0.11494570912737234</v>
      </c>
      <c r="C83" s="116">
        <v>0.10476896740097758</v>
      </c>
      <c r="D83" s="116">
        <v>0.11321779193710835</v>
      </c>
      <c r="E83" s="116">
        <v>0.12286823299107585</v>
      </c>
      <c r="F83" s="116">
        <v>0.11485197625345588</v>
      </c>
      <c r="G83" s="116">
        <v>0.12546959363601945</v>
      </c>
      <c r="H83" s="116">
        <v>0.10997260030958945</v>
      </c>
      <c r="I83" s="116">
        <v>0.11089498159218504</v>
      </c>
      <c r="J83" s="116">
        <v>0.10242930896470835</v>
      </c>
      <c r="K83" s="116">
        <v>0.10335314773170648</v>
      </c>
      <c r="L83" s="116">
        <v>0.10361298546167157</v>
      </c>
      <c r="M83" s="117">
        <v>0.11786810020183108</v>
      </c>
      <c r="N83" s="117">
        <v>0.10756725879173686</v>
      </c>
      <c r="O83" s="117">
        <v>0.10755914369639165</v>
      </c>
      <c r="P83" s="105"/>
    </row>
    <row r="84" spans="1:16" x14ac:dyDescent="0.25">
      <c r="A84" s="101" t="s">
        <v>94</v>
      </c>
      <c r="B84" s="128">
        <v>1.0544231826239502E-2</v>
      </c>
      <c r="C84" s="118">
        <v>1.0435461502082232E-2</v>
      </c>
      <c r="D84" s="118">
        <v>1.2146484367608047E-2</v>
      </c>
      <c r="E84" s="118">
        <v>1.2236459618039732E-2</v>
      </c>
      <c r="F84" s="118">
        <v>1.2310158540008843E-2</v>
      </c>
      <c r="G84" s="118">
        <v>1.3913819573320878E-2</v>
      </c>
      <c r="H84" s="118">
        <v>2.4196229667825777E-2</v>
      </c>
      <c r="I84" s="118">
        <v>2.5526645686637039E-2</v>
      </c>
      <c r="J84" s="118">
        <v>2.9206705585539946E-2</v>
      </c>
      <c r="K84" s="118">
        <v>3.0116003496841466E-2</v>
      </c>
      <c r="L84" s="118">
        <v>3.2580441989754204E-2</v>
      </c>
      <c r="M84" s="119">
        <v>2.8289611108385296E-2</v>
      </c>
      <c r="N84" s="119">
        <v>3.2437758217919346E-2</v>
      </c>
      <c r="O84" s="119">
        <v>3.1778931542753769E-2</v>
      </c>
      <c r="P84" s="105"/>
    </row>
    <row r="85" spans="1:16" x14ac:dyDescent="0.25">
      <c r="A85" s="101" t="s">
        <v>114</v>
      </c>
      <c r="B85" s="128">
        <v>1.1867004107528405E-2</v>
      </c>
      <c r="C85" s="118">
        <v>1.161160990614667E-2</v>
      </c>
      <c r="D85" s="118">
        <v>1.3639706179420695E-2</v>
      </c>
      <c r="E85" s="118">
        <v>1.3885222757443574E-2</v>
      </c>
      <c r="F85" s="118">
        <v>1.3840268920522371E-2</v>
      </c>
      <c r="G85" s="118">
        <v>1.5829568983739734E-2</v>
      </c>
      <c r="H85" s="118">
        <v>2.7078787259676929E-2</v>
      </c>
      <c r="I85" s="118">
        <v>2.8599413978225581E-2</v>
      </c>
      <c r="J85" s="118">
        <v>3.2404460822168267E-2</v>
      </c>
      <c r="K85" s="118">
        <v>3.3450436229630155E-2</v>
      </c>
      <c r="L85" s="118">
        <v>3.6192624445084129E-2</v>
      </c>
      <c r="M85" s="119">
        <v>3.1907972668209189E-2</v>
      </c>
      <c r="N85" s="119">
        <v>3.6157023420439784E-2</v>
      </c>
      <c r="O85" s="119">
        <v>3.5415499022368069E-2</v>
      </c>
      <c r="P85" s="105"/>
    </row>
    <row r="86" spans="1:16" x14ac:dyDescent="0.25">
      <c r="A86" s="102"/>
      <c r="B86" s="124"/>
      <c r="C86" s="102"/>
      <c r="D86" s="102"/>
      <c r="E86" s="102"/>
      <c r="F86" s="102"/>
      <c r="G86" s="102"/>
      <c r="H86" s="102"/>
      <c r="I86" s="102"/>
      <c r="J86" s="102"/>
      <c r="K86" s="102"/>
      <c r="L86" s="102"/>
      <c r="M86" s="114"/>
      <c r="N86" s="114"/>
      <c r="O86" s="114"/>
      <c r="P86" s="105"/>
    </row>
    <row r="87" spans="1:16" x14ac:dyDescent="0.25">
      <c r="A87" s="103" t="s">
        <v>64</v>
      </c>
      <c r="B87" s="125"/>
      <c r="C87" s="103"/>
      <c r="D87" s="103"/>
      <c r="E87" s="103"/>
      <c r="F87" s="103"/>
      <c r="G87" s="103"/>
      <c r="H87" s="103"/>
      <c r="I87" s="103"/>
      <c r="J87" s="103"/>
      <c r="K87" s="103"/>
      <c r="L87" s="103"/>
      <c r="M87" s="115"/>
      <c r="N87" s="115"/>
      <c r="O87" s="115"/>
      <c r="P87" s="105"/>
    </row>
    <row r="88" spans="1:16" x14ac:dyDescent="0.25">
      <c r="A88" s="152" t="s">
        <v>54</v>
      </c>
      <c r="B88" s="156">
        <v>334501.38463859999</v>
      </c>
      <c r="C88" s="157">
        <v>334871.82737190608</v>
      </c>
      <c r="D88" s="157">
        <v>323424.78160591918</v>
      </c>
      <c r="E88" s="157">
        <v>316016.94720370998</v>
      </c>
      <c r="F88" s="157">
        <v>311833.39005842002</v>
      </c>
      <c r="G88" s="157">
        <v>306409.63308454998</v>
      </c>
      <c r="H88" s="157">
        <v>300673.54231364466</v>
      </c>
      <c r="I88" s="157">
        <v>296506.86608516553</v>
      </c>
      <c r="J88" s="157">
        <v>288481.11980386614</v>
      </c>
      <c r="K88" s="157">
        <v>280096.96203944925</v>
      </c>
      <c r="L88" s="157">
        <v>269361.51291979995</v>
      </c>
      <c r="M88" s="158">
        <v>267479.98340400006</v>
      </c>
      <c r="N88" s="158">
        <v>260266.35129557</v>
      </c>
      <c r="O88" s="158">
        <v>249714.15589824191</v>
      </c>
      <c r="P88" s="105"/>
    </row>
    <row r="89" spans="1:16" x14ac:dyDescent="0.25">
      <c r="A89" s="101" t="s">
        <v>55</v>
      </c>
      <c r="B89" s="126">
        <v>817.38135713999998</v>
      </c>
      <c r="C89" s="120">
        <v>846.29352753999558</v>
      </c>
      <c r="D89" s="120">
        <v>801.56519688999037</v>
      </c>
      <c r="E89" s="120">
        <v>864.74741657000004</v>
      </c>
      <c r="F89" s="120">
        <v>930.71514337999997</v>
      </c>
      <c r="G89" s="120">
        <v>865.35311899999999</v>
      </c>
      <c r="H89" s="120">
        <v>291.2</v>
      </c>
      <c r="I89" s="120">
        <v>202.25299999999999</v>
      </c>
      <c r="J89" s="120">
        <v>203.15</v>
      </c>
      <c r="K89" s="120">
        <v>129.5</v>
      </c>
      <c r="L89" s="120">
        <v>116</v>
      </c>
      <c r="M89" s="121">
        <v>327.98</v>
      </c>
      <c r="N89" s="121">
        <v>332.39596599999999</v>
      </c>
      <c r="O89" s="121">
        <v>322.77999999999997</v>
      </c>
      <c r="P89" s="105"/>
    </row>
    <row r="90" spans="1:16" x14ac:dyDescent="0.25">
      <c r="A90" s="157" t="s">
        <v>56</v>
      </c>
      <c r="B90" s="156">
        <v>48.66024917</v>
      </c>
      <c r="C90" s="157">
        <v>55.225064409999966</v>
      </c>
      <c r="D90" s="157">
        <v>72.149198170000005</v>
      </c>
      <c r="E90" s="157">
        <v>91.792947569999995</v>
      </c>
      <c r="F90" s="157">
        <v>97.671361209999986</v>
      </c>
      <c r="G90" s="157">
        <v>94.123136000000002</v>
      </c>
      <c r="H90" s="157">
        <v>6.85</v>
      </c>
      <c r="I90" s="157">
        <v>10.8</v>
      </c>
      <c r="J90" s="157">
        <v>46.85</v>
      </c>
      <c r="K90" s="157">
        <v>50.15</v>
      </c>
      <c r="L90" s="157">
        <v>18.45</v>
      </c>
      <c r="M90" s="158">
        <v>25.8</v>
      </c>
      <c r="N90" s="158">
        <v>33.450000000000003</v>
      </c>
      <c r="O90" s="158">
        <v>98.6</v>
      </c>
      <c r="P90" s="105"/>
    </row>
    <row r="91" spans="1:16" ht="15.75" thickBot="1" x14ac:dyDescent="0.3">
      <c r="A91" s="159" t="s">
        <v>57</v>
      </c>
      <c r="B91" s="160">
        <v>335367.42624490999</v>
      </c>
      <c r="C91" s="161">
        <v>335773.34596385609</v>
      </c>
      <c r="D91" s="161">
        <v>324298.49600097915</v>
      </c>
      <c r="E91" s="161">
        <v>316973.48756784998</v>
      </c>
      <c r="F91" s="161">
        <v>312861.77656301</v>
      </c>
      <c r="G91" s="161">
        <v>307369.10933954996</v>
      </c>
      <c r="H91" s="161">
        <v>300971.59231364465</v>
      </c>
      <c r="I91" s="161">
        <v>296719.91908516554</v>
      </c>
      <c r="J91" s="161">
        <v>288731.11980386614</v>
      </c>
      <c r="K91" s="161">
        <v>280276.61203944928</v>
      </c>
      <c r="L91" s="161">
        <v>269495.96291979996</v>
      </c>
      <c r="M91" s="162">
        <v>267833.76340400003</v>
      </c>
      <c r="N91" s="162">
        <v>260632.19726157002</v>
      </c>
      <c r="O91" s="162">
        <v>250135.53589824191</v>
      </c>
      <c r="P91" s="105"/>
    </row>
    <row r="92" spans="1:16" s="167" customFormat="1" ht="15" customHeight="1" x14ac:dyDescent="0.25">
      <c r="A92" s="107" t="s">
        <v>65</v>
      </c>
      <c r="B92" s="107"/>
      <c r="C92" s="107"/>
      <c r="D92" s="107"/>
      <c r="E92" s="107"/>
      <c r="F92" s="107"/>
      <c r="G92" s="171"/>
      <c r="H92" s="171"/>
      <c r="I92" s="171"/>
      <c r="J92" s="171"/>
      <c r="K92" s="171"/>
      <c r="L92" s="171"/>
      <c r="M92" s="172"/>
      <c r="N92" s="172"/>
      <c r="O92" s="172"/>
      <c r="P92" s="172"/>
    </row>
    <row r="93" spans="1:16" x14ac:dyDescent="0.25">
      <c r="A93" s="107" t="s">
        <v>66</v>
      </c>
      <c r="B93" s="107"/>
      <c r="C93" s="107"/>
      <c r="D93" s="107"/>
      <c r="E93" s="107"/>
      <c r="F93" s="107"/>
      <c r="G93" s="105"/>
      <c r="H93" s="105"/>
      <c r="I93" s="105"/>
      <c r="J93" s="105"/>
      <c r="K93" s="105"/>
      <c r="L93" s="105"/>
      <c r="M93" s="105"/>
      <c r="N93" s="105"/>
      <c r="O93" s="105"/>
      <c r="P93" s="105"/>
    </row>
    <row r="94" spans="1:16" x14ac:dyDescent="0.25">
      <c r="A94" s="105"/>
      <c r="B94" s="105"/>
      <c r="C94" s="105"/>
      <c r="D94" s="105"/>
      <c r="E94" s="105"/>
      <c r="F94" s="105"/>
      <c r="G94" s="105"/>
      <c r="H94" s="105"/>
      <c r="I94" s="105"/>
      <c r="J94" s="105"/>
      <c r="K94" s="105"/>
      <c r="L94" s="105"/>
      <c r="M94" s="105"/>
      <c r="N94" s="105"/>
      <c r="O94" s="105"/>
      <c r="P94" s="105"/>
    </row>
    <row r="95" spans="1:16" hidden="1" x14ac:dyDescent="0.25">
      <c r="A95" s="105"/>
      <c r="B95" s="105"/>
      <c r="C95" s="105"/>
      <c r="D95" s="105"/>
      <c r="E95" s="105"/>
      <c r="F95" s="105"/>
      <c r="G95" s="105"/>
      <c r="H95" s="105"/>
      <c r="I95" s="105"/>
      <c r="J95" s="105"/>
      <c r="K95" s="105"/>
      <c r="L95" s="105"/>
      <c r="M95" s="105"/>
      <c r="N95" s="105"/>
      <c r="O95" s="105"/>
      <c r="P95" s="105"/>
    </row>
    <row r="96" spans="1:16" hidden="1" x14ac:dyDescent="0.25">
      <c r="A96" s="105"/>
      <c r="B96" s="105"/>
      <c r="C96" s="105"/>
      <c r="D96" s="105"/>
      <c r="E96" s="105"/>
      <c r="F96" s="105"/>
      <c r="G96" s="105"/>
      <c r="H96" s="105"/>
      <c r="I96" s="105"/>
      <c r="J96" s="105"/>
      <c r="K96" s="105"/>
      <c r="L96" s="105"/>
      <c r="M96" s="105"/>
      <c r="N96" s="105"/>
      <c r="O96" s="105"/>
      <c r="P96" s="105"/>
    </row>
    <row r="97" spans="1:16" x14ac:dyDescent="0.25">
      <c r="A97" s="105"/>
      <c r="B97" s="105"/>
      <c r="C97" s="105"/>
      <c r="D97" s="105"/>
      <c r="E97" s="105"/>
      <c r="F97" s="105"/>
      <c r="G97" s="105"/>
      <c r="H97" s="105"/>
      <c r="I97" s="105"/>
      <c r="J97" s="105"/>
      <c r="K97" s="105"/>
      <c r="L97" s="105"/>
      <c r="M97" s="105"/>
      <c r="N97" s="105"/>
      <c r="O97" s="105"/>
      <c r="P97" s="105"/>
    </row>
    <row r="98" spans="1:16" x14ac:dyDescent="0.25">
      <c r="A98" s="105"/>
      <c r="B98" s="105"/>
      <c r="C98" s="105"/>
      <c r="D98" s="105"/>
      <c r="E98" s="105"/>
      <c r="F98" s="105"/>
      <c r="G98" s="105"/>
      <c r="H98" s="105"/>
      <c r="I98" s="105"/>
      <c r="J98" s="105"/>
      <c r="K98" s="105"/>
      <c r="L98" s="105"/>
      <c r="M98" s="105"/>
      <c r="N98" s="105"/>
      <c r="O98" s="105"/>
      <c r="P98" s="105"/>
    </row>
    <row r="99" spans="1:16" hidden="1" x14ac:dyDescent="0.25"/>
    <row r="100" spans="1:16" hidden="1" x14ac:dyDescent="0.25"/>
  </sheetData>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4</vt:i4>
      </vt:variant>
    </vt:vector>
  </HeadingPairs>
  <TitlesOfParts>
    <vt:vector size="14" baseType="lpstr">
      <vt:lpstr>Table of Contents</vt:lpstr>
      <vt:lpstr>Disclaimer</vt:lpstr>
      <vt:lpstr>Group</vt:lpstr>
      <vt:lpstr>Bank Activities</vt:lpstr>
      <vt:lpstr>Mortgage Activities</vt:lpstr>
      <vt:lpstr>Leasing Activities</vt:lpstr>
      <vt:lpstr>Fee and Commission Income</vt:lpstr>
      <vt:lpstr>Investment portfolio earnings</vt:lpstr>
      <vt:lpstr>NPL</vt:lpstr>
      <vt:lpstr>Capital Ratio &amp; CET 1</vt:lpstr>
      <vt:lpstr>Disclaimer!Udskriftsområde</vt:lpstr>
      <vt:lpstr>'Fee and Commission Income'!Udskriftsområde</vt:lpstr>
      <vt:lpstr>Group!Udskriftsområde</vt:lpstr>
      <vt:lpstr>'Investment portfolio earnings'!Udskriftsområde</vt:lpstr>
    </vt:vector>
  </TitlesOfParts>
  <Company>Jyske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JB8650</dc:creator>
  <cp:lastModifiedBy>JB8940</cp:lastModifiedBy>
  <cp:lastPrinted>2019-08-08T12:14:59Z</cp:lastPrinted>
  <dcterms:created xsi:type="dcterms:W3CDTF">2018-02-15T08:39:57Z</dcterms:created>
  <dcterms:modified xsi:type="dcterms:W3CDTF">2019-08-12T06:35:10Z</dcterms:modified>
</cp:coreProperties>
</file>